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450" windowWidth="16080" windowHeight="7695" tabRatio="409"/>
  </bookViews>
  <sheets>
    <sheet name="Заявление  7.2" sheetId="1" r:id="rId1"/>
    <sheet name="За ИСАК" sheetId="2" r:id="rId2"/>
  </sheets>
  <definedNames>
    <definedName name="Z_2AADD42F_FDF0_47A4_89E3_9CB2BF9FF336_.wvu.Cols" localSheetId="0" hidden="1">'Заявление  7.2'!$AE:$AJ</definedName>
    <definedName name="Z_2AADD42F_FDF0_47A4_89E3_9CB2BF9FF336_.wvu.PrintArea" localSheetId="0" hidden="1">'Заявление  7.2'!$A$1:$AA$266</definedName>
    <definedName name="_xlnm.Print_Area" localSheetId="0">'Заявление  7.2'!$A$1:$AD$266</definedName>
  </definedNames>
  <calcPr calcId="145621"/>
  <customWorkbookViews>
    <customWorkbookView name="iskrab - Personal View" guid="{2AADD42F-FDF0-47A4-89E3-9CB2BF9FF336}" mergeInterval="0" personalView="1" maximized="1" xWindow="1" yWindow="1" windowWidth="1596" windowHeight="680" activeSheetId="1"/>
  </customWorkbookViews>
</workbook>
</file>

<file path=xl/calcChain.xml><?xml version="1.0" encoding="utf-8"?>
<calcChain xmlns="http://schemas.openxmlformats.org/spreadsheetml/2006/main">
  <c r="U193" i="1" l="1"/>
  <c r="U191" i="1"/>
  <c r="AB74" i="1" l="1"/>
  <c r="AB75" i="1" s="1"/>
  <c r="D26" i="2" l="1"/>
  <c r="B26" i="2"/>
  <c r="B30" i="2"/>
  <c r="B27" i="2"/>
  <c r="B33" i="2" l="1"/>
  <c r="B28" i="2"/>
  <c r="AB56" i="1"/>
  <c r="B16" i="2" s="1"/>
  <c r="AB55" i="1"/>
  <c r="B15" i="2" s="1"/>
  <c r="AB52" i="1"/>
  <c r="B14" i="2" s="1"/>
  <c r="AB51" i="1"/>
  <c r="B13" i="2" s="1"/>
  <c r="AB50" i="1"/>
  <c r="B12" i="2" s="1"/>
  <c r="AB49" i="1"/>
  <c r="B11" i="2" s="1"/>
  <c r="AB48" i="1"/>
  <c r="B10" i="2" s="1"/>
  <c r="AB47" i="1"/>
  <c r="B9" i="2" s="1"/>
  <c r="AB46" i="1"/>
  <c r="B8" i="2" s="1"/>
  <c r="B23" i="2"/>
  <c r="B7" i="2"/>
  <c r="C58" i="2" l="1"/>
  <c r="B58" i="2" s="1"/>
  <c r="AB213" i="1"/>
  <c r="AB73" i="1" l="1"/>
  <c r="C92" i="2"/>
  <c r="C91" i="2"/>
  <c r="U258" i="1"/>
  <c r="D91" i="2" s="1"/>
  <c r="U259" i="1"/>
  <c r="D92" i="2" s="1"/>
  <c r="AB259" i="1"/>
  <c r="AB258" i="1"/>
  <c r="AB260" i="1" s="1"/>
  <c r="C89" i="2"/>
  <c r="B89" i="2" s="1"/>
  <c r="C88" i="2"/>
  <c r="B88" i="2" s="1"/>
  <c r="C87" i="2"/>
  <c r="B87" i="2" s="1"/>
  <c r="C86" i="2"/>
  <c r="B86" i="2" s="1"/>
  <c r="C85" i="2"/>
  <c r="B85" i="2" s="1"/>
  <c r="C84" i="2"/>
  <c r="B84" i="2" s="1"/>
  <c r="C83" i="2"/>
  <c r="B83" i="2" s="1"/>
  <c r="C82" i="2"/>
  <c r="B82" i="2" s="1"/>
  <c r="AB253" i="1"/>
  <c r="U253" i="1" s="1"/>
  <c r="D89" i="2" s="1"/>
  <c r="AB252" i="1"/>
  <c r="U252" i="1" s="1"/>
  <c r="D88" i="2" s="1"/>
  <c r="AB251" i="1"/>
  <c r="U251" i="1" s="1"/>
  <c r="D87" i="2" s="1"/>
  <c r="AB250" i="1"/>
  <c r="U250" i="1" s="1"/>
  <c r="D86" i="2" s="1"/>
  <c r="AB249" i="1"/>
  <c r="U249" i="1" s="1"/>
  <c r="D85" i="2" s="1"/>
  <c r="AB248" i="1"/>
  <c r="U248" i="1" s="1"/>
  <c r="D84" i="2" s="1"/>
  <c r="AB247" i="1"/>
  <c r="U247" i="1" s="1"/>
  <c r="D83" i="2" s="1"/>
  <c r="AB246" i="1"/>
  <c r="U246" i="1" s="1"/>
  <c r="D82" i="2" s="1"/>
  <c r="C80" i="2"/>
  <c r="B80" i="2" s="1"/>
  <c r="C79" i="2"/>
  <c r="B79" i="2" s="1"/>
  <c r="C78" i="2"/>
  <c r="B78" i="2" s="1"/>
  <c r="C77" i="2"/>
  <c r="B77" i="2" s="1"/>
  <c r="C76" i="2"/>
  <c r="B76" i="2" s="1"/>
  <c r="C75" i="2"/>
  <c r="B75" i="2" s="1"/>
  <c r="C74" i="2"/>
  <c r="B74" i="2" s="1"/>
  <c r="AB241" i="1"/>
  <c r="U241" i="1" s="1"/>
  <c r="D80" i="2" s="1"/>
  <c r="AB240" i="1"/>
  <c r="U240" i="1" s="1"/>
  <c r="D79" i="2" s="1"/>
  <c r="AB239" i="1"/>
  <c r="U239" i="1" s="1"/>
  <c r="D78" i="2" s="1"/>
  <c r="AB238" i="1"/>
  <c r="U238" i="1" s="1"/>
  <c r="D77" i="2" s="1"/>
  <c r="AB237" i="1"/>
  <c r="AB236" i="1"/>
  <c r="U236" i="1" s="1"/>
  <c r="D75" i="2" s="1"/>
  <c r="AB235" i="1"/>
  <c r="U235" i="1" s="1"/>
  <c r="D74" i="2" s="1"/>
  <c r="C72" i="2"/>
  <c r="B72" i="2" s="1"/>
  <c r="C71" i="2"/>
  <c r="B71" i="2" s="1"/>
  <c r="C70" i="2"/>
  <c r="B70" i="2" s="1"/>
  <c r="C69" i="2"/>
  <c r="B69" i="2" s="1"/>
  <c r="C68" i="2"/>
  <c r="B68" i="2" s="1"/>
  <c r="C67" i="2"/>
  <c r="B67" i="2" s="1"/>
  <c r="C66" i="2"/>
  <c r="B66" i="2" s="1"/>
  <c r="C65" i="2"/>
  <c r="B65" i="2" s="1"/>
  <c r="AB230" i="1"/>
  <c r="U230" i="1" s="1"/>
  <c r="D72" i="2" s="1"/>
  <c r="AB229" i="1"/>
  <c r="U229" i="1" s="1"/>
  <c r="D71" i="2" s="1"/>
  <c r="AB228" i="1"/>
  <c r="U228" i="1" s="1"/>
  <c r="D70" i="2" s="1"/>
  <c r="AB227" i="1"/>
  <c r="U227" i="1" s="1"/>
  <c r="D69" i="2" s="1"/>
  <c r="AB226" i="1"/>
  <c r="U226" i="1" s="1"/>
  <c r="D68" i="2" s="1"/>
  <c r="AB225" i="1"/>
  <c r="U225" i="1" s="1"/>
  <c r="D67" i="2" s="1"/>
  <c r="AB224" i="1"/>
  <c r="U224" i="1" s="1"/>
  <c r="D66" i="2" s="1"/>
  <c r="AB223" i="1"/>
  <c r="U223" i="1" s="1"/>
  <c r="D65" i="2" s="1"/>
  <c r="C63" i="2"/>
  <c r="B63" i="2" s="1"/>
  <c r="C62" i="2"/>
  <c r="B62" i="2" s="1"/>
  <c r="C61" i="2"/>
  <c r="B61" i="2" s="1"/>
  <c r="C60" i="2"/>
  <c r="B60" i="2" s="1"/>
  <c r="C59" i="2"/>
  <c r="B59" i="2" s="1"/>
  <c r="C57" i="2"/>
  <c r="B57" i="2" s="1"/>
  <c r="C56" i="2"/>
  <c r="B56" i="2" s="1"/>
  <c r="C55" i="2"/>
  <c r="B55" i="2" s="1"/>
  <c r="C54" i="2"/>
  <c r="B54" i="2" s="1"/>
  <c r="C53" i="2"/>
  <c r="B53" i="2" s="1"/>
  <c r="C52" i="2"/>
  <c r="B52" i="2" s="1"/>
  <c r="C51" i="2"/>
  <c r="B51" i="2" s="1"/>
  <c r="C50" i="2"/>
  <c r="B50" i="2" s="1"/>
  <c r="C49" i="2"/>
  <c r="B49" i="2" s="1"/>
  <c r="U213" i="1"/>
  <c r="D58" i="2" s="1"/>
  <c r="AB218" i="1"/>
  <c r="U218" i="1" s="1"/>
  <c r="D63" i="2" s="1"/>
  <c r="AB217" i="1"/>
  <c r="U217" i="1" s="1"/>
  <c r="D62" i="2" s="1"/>
  <c r="AB216" i="1"/>
  <c r="U216" i="1" s="1"/>
  <c r="D61" i="2" s="1"/>
  <c r="AB215" i="1"/>
  <c r="U215" i="1" s="1"/>
  <c r="D60" i="2" s="1"/>
  <c r="AB214" i="1"/>
  <c r="U214" i="1" s="1"/>
  <c r="D59" i="2" s="1"/>
  <c r="AB212" i="1"/>
  <c r="U212" i="1" s="1"/>
  <c r="D57" i="2" s="1"/>
  <c r="AB211" i="1"/>
  <c r="U211" i="1" s="1"/>
  <c r="D56" i="2" s="1"/>
  <c r="AB210" i="1"/>
  <c r="U210" i="1" s="1"/>
  <c r="D55" i="2" s="1"/>
  <c r="AB209" i="1"/>
  <c r="U209" i="1" s="1"/>
  <c r="D54" i="2" s="1"/>
  <c r="AB208" i="1"/>
  <c r="U208" i="1" s="1"/>
  <c r="D53" i="2" s="1"/>
  <c r="AB207" i="1"/>
  <c r="U207" i="1" s="1"/>
  <c r="D52" i="2" s="1"/>
  <c r="AB206" i="1"/>
  <c r="U206" i="1" s="1"/>
  <c r="D51" i="2" s="1"/>
  <c r="AB205" i="1"/>
  <c r="U205" i="1" s="1"/>
  <c r="D50" i="2" s="1"/>
  <c r="AB204" i="1"/>
  <c r="C47" i="2"/>
  <c r="B47" i="2" s="1"/>
  <c r="C46" i="2"/>
  <c r="B46" i="2" s="1"/>
  <c r="C45" i="2"/>
  <c r="B45" i="2" s="1"/>
  <c r="C44" i="2"/>
  <c r="B44" i="2" s="1"/>
  <c r="C43" i="2"/>
  <c r="B43" i="2" s="1"/>
  <c r="C42" i="2"/>
  <c r="B42" i="2" s="1"/>
  <c r="C41" i="2"/>
  <c r="B41" i="2" s="1"/>
  <c r="C40" i="2"/>
  <c r="B40" i="2" s="1"/>
  <c r="C39" i="2"/>
  <c r="B39" i="2" s="1"/>
  <c r="C38" i="2"/>
  <c r="B38" i="2" s="1"/>
  <c r="C37" i="2"/>
  <c r="B37" i="2" s="1"/>
  <c r="C36" i="2"/>
  <c r="B36" i="2" s="1"/>
  <c r="C35" i="2"/>
  <c r="B35" i="2" s="1"/>
  <c r="AB199" i="1"/>
  <c r="U199" i="1" s="1"/>
  <c r="D47" i="2" s="1"/>
  <c r="AB198" i="1"/>
  <c r="U198" i="1" s="1"/>
  <c r="D46" i="2" s="1"/>
  <c r="AB197" i="1"/>
  <c r="U197" i="1" s="1"/>
  <c r="D45" i="2" s="1"/>
  <c r="AB196" i="1"/>
  <c r="U196" i="1" s="1"/>
  <c r="D44" i="2" s="1"/>
  <c r="AB195" i="1"/>
  <c r="U195" i="1" s="1"/>
  <c r="D43" i="2" s="1"/>
  <c r="AB194" i="1"/>
  <c r="U194" i="1" s="1"/>
  <c r="D42" i="2" s="1"/>
  <c r="AB193" i="1"/>
  <c r="D41" i="2" s="1"/>
  <c r="AB192" i="1"/>
  <c r="U192" i="1" s="1"/>
  <c r="D40" i="2" s="1"/>
  <c r="AB191" i="1"/>
  <c r="D39" i="2" s="1"/>
  <c r="AB190" i="1"/>
  <c r="U190" i="1" s="1"/>
  <c r="D38" i="2" s="1"/>
  <c r="AB189" i="1"/>
  <c r="U189" i="1" s="1"/>
  <c r="D37" i="2" s="1"/>
  <c r="AB187" i="1"/>
  <c r="U187" i="1" s="1"/>
  <c r="D35" i="2" s="1"/>
  <c r="AB188" i="1"/>
  <c r="U188" i="1" s="1"/>
  <c r="D36" i="2" s="1"/>
  <c r="B32" i="2"/>
  <c r="B31" i="2"/>
  <c r="B29" i="2"/>
  <c r="B25" i="2"/>
  <c r="D24" i="2"/>
  <c r="C24" i="2"/>
  <c r="B24" i="2"/>
  <c r="B22" i="2"/>
  <c r="B21" i="2"/>
  <c r="B20" i="2"/>
  <c r="B19" i="2"/>
  <c r="B18" i="2"/>
  <c r="B17" i="2"/>
  <c r="B6" i="2"/>
  <c r="D5" i="2"/>
  <c r="C5" i="2"/>
  <c r="B5" i="2"/>
  <c r="B4" i="2"/>
  <c r="B3" i="2"/>
  <c r="B2" i="2"/>
  <c r="B1" i="2"/>
  <c r="D36" i="1"/>
  <c r="AC84" i="1"/>
  <c r="AC79" i="1"/>
  <c r="AC72" i="1"/>
  <c r="N179" i="1"/>
  <c r="AC179" i="1" s="1"/>
  <c r="B34" i="2" s="1"/>
  <c r="R36" i="1"/>
  <c r="Z35" i="1"/>
  <c r="V35" i="1"/>
  <c r="S35" i="1"/>
  <c r="P35" i="1"/>
  <c r="W34" i="1"/>
  <c r="D35" i="1"/>
  <c r="H34" i="1"/>
  <c r="U237" i="1"/>
  <c r="D76" i="2" s="1"/>
  <c r="AB254" i="1" l="1"/>
  <c r="U254" i="1" s="1"/>
  <c r="AB231" i="1"/>
  <c r="U231" i="1" s="1"/>
  <c r="U204" i="1"/>
  <c r="D49" i="2" s="1"/>
  <c r="C26" i="2"/>
  <c r="B92" i="2"/>
  <c r="B93" i="2"/>
  <c r="U261" i="1"/>
  <c r="AB242" i="1"/>
  <c r="AB219" i="1"/>
  <c r="U219" i="1" s="1"/>
  <c r="B91" i="2"/>
  <c r="AB200" i="1"/>
  <c r="U200" i="1" s="1"/>
  <c r="T76" i="1"/>
  <c r="AC76" i="1" s="1"/>
  <c r="E26" i="2" s="1"/>
  <c r="B90" i="2" l="1"/>
  <c r="B73" i="2"/>
  <c r="B81" i="2"/>
  <c r="U242" i="1"/>
  <c r="B64" i="2"/>
  <c r="B48" i="2"/>
</calcChain>
</file>

<file path=xl/sharedStrings.xml><?xml version="1.0" encoding="utf-8"?>
<sst xmlns="http://schemas.openxmlformats.org/spreadsheetml/2006/main" count="607" uniqueCount="482">
  <si>
    <t>Уникален идентификационен номер (УИН)</t>
  </si>
  <si>
    <t>……………………………………………………..……</t>
  </si>
  <si>
    <t>Уникален регистрационен номер (УРН)</t>
  </si>
  <si>
    <t>Попълва се от служител на РА</t>
  </si>
  <si>
    <t>Европейски земеделски фонд за развитие на селските райони</t>
  </si>
  <si>
    <t>МИНИСТЕРСТВО НА ЗЕМЕДЕЛИЕТО И ХРАНИТЕ</t>
  </si>
  <si>
    <t>РАЗПЛАЩАТЕЛНА АГЕНЦИЯ</t>
  </si>
  <si>
    <t>ЗАЯВЛЕНИЕ ЗА ПОДПОМАГАНЕ</t>
  </si>
  <si>
    <t>I. Наименование на кандидата</t>
  </si>
  <si>
    <t>№</t>
  </si>
  <si>
    <t>Дата</t>
  </si>
  <si>
    <t>Име, Презиме, Фамилия</t>
  </si>
  <si>
    <t>ЕГН:</t>
  </si>
  <si>
    <t>валидна до:</t>
  </si>
  <si>
    <t>издадена от:</t>
  </si>
  <si>
    <t>Лична карта №:</t>
  </si>
  <si>
    <t>Данни за банкова сметка:</t>
  </si>
  <si>
    <t>Име на обслужваща банка:</t>
  </si>
  <si>
    <t>IBAN:</t>
  </si>
  <si>
    <t>BIC:</t>
  </si>
  <si>
    <t>Адрес:</t>
  </si>
  <si>
    <t>3. За всички кандидати:</t>
  </si>
  <si>
    <t>Въвежда се името на обслужващата банка.</t>
  </si>
  <si>
    <t>Въвежда се адреса на обслужващата банка.</t>
  </si>
  <si>
    <t>Седалище/постоянен адрес на кандидата:</t>
  </si>
  <si>
    <t>Населено място:</t>
  </si>
  <si>
    <t>Община:</t>
  </si>
  <si>
    <t>Област:</t>
  </si>
  <si>
    <t>Адрес за кореспонденция:</t>
  </si>
  <si>
    <t>Пълномощно №:</t>
  </si>
  <si>
    <t>1. Кратко описание на проектното предложение:</t>
  </si>
  <si>
    <t>Пощ. код:</t>
  </si>
  <si>
    <t>гр./с.</t>
  </si>
  <si>
    <t>вх.</t>
  </si>
  <si>
    <t>бл.</t>
  </si>
  <si>
    <t>Улица:</t>
  </si>
  <si>
    <t>ап. №</t>
  </si>
  <si>
    <t>Телефон:</t>
  </si>
  <si>
    <t>Факс:</t>
  </si>
  <si>
    <t>е-mail:</t>
  </si>
  <si>
    <t>В белите полета се въвеждат данни за адреса на кореспонденция за всички кандидати.</t>
  </si>
  <si>
    <t>Въвеждат се данни за община и област по адреса за кореспонденция.</t>
  </si>
  <si>
    <t>Въвеждат се трите имена на упълномощеното лице съгласно лична карта.</t>
  </si>
  <si>
    <t>Други:</t>
  </si>
  <si>
    <t>Въвежда се кратко описание на предвидените инвестиции:</t>
  </si>
  <si>
    <t>Х</t>
  </si>
  <si>
    <t>от дата</t>
  </si>
  <si>
    <t>лв.</t>
  </si>
  <si>
    <t>ДА</t>
  </si>
  <si>
    <t>(стойност)</t>
  </si>
  <si>
    <t>Кратко описание на етапа:</t>
  </si>
  <si>
    <t>Избира се "Х" от падащото меню, ако е приложен съответния документ.</t>
  </si>
  <si>
    <t>Декларация за нередности в оригинал</t>
  </si>
  <si>
    <t>Декларация в оригинал по чл. 19 и 20 от Закона за защита на личните данни</t>
  </si>
  <si>
    <t>Удостоверение, издадено от Националната агенция за приходите, че ползвателят на помощта няма просрочени задължения, издадено не по-рано от 1 месец, предхождащ датата на подаване на заявлението за подпомагане</t>
  </si>
  <si>
    <t>Осигурил/а съм финансови средства за извършване на инвестицията</t>
  </si>
  <si>
    <t>Запознат/а съм с правилата за отпускане на финансова помощ по Програма за развитие на селските райони 2014-2020 г.</t>
  </si>
  <si>
    <t>Всички предоставени от мен официални документи към настоящата дата удостоверяват действителното правно положение относно посочените в тях факти и обстоятелства. Представените от мен частни документи са с вярно съдържание, автентични и носят моя подпис</t>
  </si>
  <si>
    <t>С подписване на заявлението за подпомагане, Декларирам, че:</t>
  </si>
  <si>
    <t>Съхранявам документите, свързани с подпомаганите дейности</t>
  </si>
  <si>
    <t>(Сумата трябва да бъде същата като записаната на ред „Сума на разходите“ от Таблица за допустимите инвестиции)</t>
  </si>
  <si>
    <t>Кандидатствам за сума от</t>
  </si>
  <si>
    <t>Име на кандидата</t>
  </si>
  <si>
    <t>Подпис и печат</t>
  </si>
  <si>
    <t>Критерии</t>
  </si>
  <si>
    <t>Минимално изискване</t>
  </si>
  <si>
    <t>Общ брой на заявените точки по критериите за оценка на проекта:</t>
  </si>
  <si>
    <t>Известно ми е, че нося наказателна отговорност по чл. 313 или чл. 248а от Наказателния кодекс за представяне на неверни сведения</t>
  </si>
  <si>
    <t>Без използването на  "˽"  (интервал) се въвежда IBAN на банковата сметка, по която желаете да се преведе безвъзмездната финансова помощ по проекта.</t>
  </si>
  <si>
    <t>Без използването на  "˽"  (интервал) се въвежда BIC кода на обслужващата банка.</t>
  </si>
  <si>
    <t>Документът се предоставя в случаите, когато някои от активите ще бъдат придобити чрез финансов лизинг.</t>
  </si>
  <si>
    <t>Документът се предоставя в случаите, при които кандидатът е избрал доставчик/изпълнител чрез подбор от най-малко три оферти. Когато избраната оферта не е с най-ниска цена в решението се включва и писменна обосновка за мотивите.</t>
  </si>
  <si>
    <t>Попълва се след разпечатване на екземпляра.</t>
  </si>
  <si>
    <t>-</t>
  </si>
  <si>
    <t>Автоматично се копира адреса на седалище/постоянен адрес, но може да се променя!</t>
  </si>
  <si>
    <t>До 5 работни места - 7 т.</t>
  </si>
  <si>
    <t>От 6 до 10 работни места - 10 т.</t>
  </si>
  <si>
    <t>Над 10 работни места - 12 т.</t>
  </si>
  <si>
    <t>VI. Критерии за подбор</t>
  </si>
  <si>
    <t>Таблица за допустими инвестиции на хартиен и в електронен формат по образец</t>
  </si>
  <si>
    <t xml:space="preserve">Максимален брой точки </t>
  </si>
  <si>
    <t>Обосновка на заявения брой точки включително и документ/и, обосноваващ/и заявения брой точки</t>
  </si>
  <si>
    <t>До 5 съществуващи работни места плюс не по - малко от 2 нови работни места - 7 т.</t>
  </si>
  <si>
    <t>От 6 до 10 съществуващи работни места плюс не по - малко от 4 нови работни места - 10 т.</t>
  </si>
  <si>
    <t>Над 10 съществуващи работни места плюс не по - малко от 8 нови работни места - 12 т.</t>
  </si>
  <si>
    <t>do_5_rab_7p</t>
  </si>
  <si>
    <t>ot_6_do_10_rab_10p</t>
  </si>
  <si>
    <t>nad_10_rab_12p</t>
  </si>
  <si>
    <t>do_5_rab_plus_min_2_novi_7p</t>
  </si>
  <si>
    <t>ot_6_do_10_rab_plus_min_4_novi_10p</t>
  </si>
  <si>
    <t>nad_10_rab_plus_min_8_novi_12p</t>
  </si>
  <si>
    <t>микро</t>
  </si>
  <si>
    <t>малко</t>
  </si>
  <si>
    <t>средно</t>
  </si>
  <si>
    <t>голямо</t>
  </si>
  <si>
    <t>Въвежда се наименованието на кандидата.</t>
  </si>
  <si>
    <t>Въвежда се кратко наименование на проекта, за който се кандидатсва</t>
  </si>
  <si>
    <t>Въвежда се населеното място, община и област, където ще бъде извършена инвестицията</t>
  </si>
  <si>
    <t>(Подробно описание на проектното предложение се извършва в заявлението за подпомагане)</t>
  </si>
  <si>
    <t>2. Юридически статус на кандидата:</t>
  </si>
  <si>
    <t>II. Наименование на проекта</t>
  </si>
  <si>
    <t>Програма за развитие на селските райони 2014-2020 г.</t>
  </si>
  <si>
    <t>Документ, издаден от обслужващата банка за банковата сметка на кандидата, по която ще бъде преведена финансовата помощ, получена по реда на тази наредба в оригинал</t>
  </si>
  <si>
    <t>Копие от регистрация по БУЛСТАТ</t>
  </si>
  <si>
    <t>Осигурявам достъп на територията на сградата  за извършване на контролни дейности на упълномощените за това лица и да показвам необходимите документи за този контрол</t>
  </si>
  <si>
    <t>3. Заявявам междинно плащане в размер на:</t>
  </si>
  <si>
    <r>
      <rPr>
        <b/>
        <sz val="10.5"/>
        <rFont val="Times New Roman"/>
        <family val="1"/>
        <charset val="204"/>
      </rPr>
      <t>Само</t>
    </r>
    <r>
      <rPr>
        <sz val="10.5"/>
        <rFont val="Times New Roman"/>
        <family val="1"/>
        <charset val="204"/>
      </rPr>
      <t xml:space="preserve"> с цифри без използването на "˽" </t>
    </r>
    <r>
      <rPr>
        <i/>
        <sz val="10.5"/>
        <rFont val="Times New Roman"/>
        <family val="1"/>
        <charset val="204"/>
      </rPr>
      <t>(интервал)</t>
    </r>
    <r>
      <rPr>
        <sz val="10.5"/>
        <rFont val="Times New Roman"/>
        <family val="1"/>
        <charset val="204"/>
      </rPr>
      <t xml:space="preserve"> се въвежда ЕГН съгласно лична карта.</t>
    </r>
  </si>
  <si>
    <r>
      <rPr>
        <b/>
        <sz val="10.5"/>
        <rFont val="Times New Roman"/>
        <family val="1"/>
        <charset val="204"/>
      </rPr>
      <t>Само</t>
    </r>
    <r>
      <rPr>
        <sz val="10.5"/>
        <rFont val="Times New Roman"/>
        <family val="1"/>
        <charset val="204"/>
      </rPr>
      <t xml:space="preserve"> с цифри без използването на  "˽"  </t>
    </r>
    <r>
      <rPr>
        <i/>
        <sz val="10.5"/>
        <rFont val="Times New Roman"/>
        <family val="1"/>
        <charset val="204"/>
      </rPr>
      <t>(интервал)</t>
    </r>
    <r>
      <rPr>
        <sz val="10.5"/>
        <rFont val="Times New Roman"/>
        <family val="1"/>
        <charset val="204"/>
      </rPr>
      <t xml:space="preserve"> се въвежда номера на личната карта. Датата на валидност се въвежда във формат дд.мм.гггг.</t>
    </r>
  </si>
  <si>
    <r>
      <t xml:space="preserve">В полето се въвежда името на населеното място по адрес за кореспонденция за всички кандидати. Пощенският код се въвежда </t>
    </r>
    <r>
      <rPr>
        <b/>
        <sz val="10.5"/>
        <rFont val="Times New Roman"/>
        <family val="1"/>
        <charset val="204"/>
      </rPr>
      <t xml:space="preserve">само </t>
    </r>
    <r>
      <rPr>
        <sz val="10.5"/>
        <rFont val="Times New Roman"/>
        <family val="1"/>
        <charset val="204"/>
      </rPr>
      <t xml:space="preserve">с цифри без използването на "˽" </t>
    </r>
    <r>
      <rPr>
        <i/>
        <sz val="10.5"/>
        <rFont val="Times New Roman"/>
        <family val="1"/>
        <charset val="204"/>
      </rPr>
      <t>(интервал)</t>
    </r>
    <r>
      <rPr>
        <sz val="10.5"/>
        <rFont val="Times New Roman"/>
        <family val="1"/>
        <charset val="204"/>
      </rPr>
      <t>.</t>
    </r>
  </si>
  <si>
    <r>
      <t xml:space="preserve">Упълномощено лице </t>
    </r>
    <r>
      <rPr>
        <i/>
        <sz val="10"/>
        <rFont val="Times New Roman"/>
        <family val="1"/>
        <charset val="204"/>
      </rPr>
      <t>(в случай, че има такова</t>
    </r>
    <r>
      <rPr>
        <sz val="12"/>
        <rFont val="Times New Roman"/>
        <family val="1"/>
        <charset val="204"/>
      </rPr>
      <t>)</t>
    </r>
    <r>
      <rPr>
        <b/>
        <sz val="12"/>
        <rFont val="Times New Roman"/>
        <family val="1"/>
        <charset val="204"/>
      </rPr>
      <t>:</t>
    </r>
  </si>
  <si>
    <r>
      <rPr>
        <b/>
        <sz val="10.5"/>
        <rFont val="Times New Roman"/>
        <family val="1"/>
        <charset val="204"/>
      </rPr>
      <t>Само</t>
    </r>
    <r>
      <rPr>
        <sz val="10.5"/>
        <rFont val="Times New Roman"/>
        <family val="1"/>
        <charset val="204"/>
      </rPr>
      <t xml:space="preserve"> с цифри, без използването на "˽" </t>
    </r>
    <r>
      <rPr>
        <i/>
        <sz val="10.5"/>
        <rFont val="Times New Roman"/>
        <family val="1"/>
        <charset val="204"/>
      </rPr>
      <t>(интервал),</t>
    </r>
    <r>
      <rPr>
        <sz val="10.5"/>
        <rFont val="Times New Roman"/>
        <family val="1"/>
        <charset val="204"/>
      </rPr>
      <t xml:space="preserve"> се въвежда ЕГН съгласно лична карта.</t>
    </r>
  </si>
  <si>
    <r>
      <rPr>
        <b/>
        <sz val="10.5"/>
        <rFont val="Times New Roman"/>
        <family val="1"/>
        <charset val="204"/>
      </rPr>
      <t>Само</t>
    </r>
    <r>
      <rPr>
        <sz val="10.5"/>
        <rFont val="Times New Roman"/>
        <family val="1"/>
        <charset val="204"/>
      </rPr>
      <t xml:space="preserve"> с цифри, без използването на "˽" </t>
    </r>
    <r>
      <rPr>
        <i/>
        <sz val="10.5"/>
        <rFont val="Times New Roman"/>
        <family val="1"/>
        <charset val="204"/>
      </rPr>
      <t>(интервал),</t>
    </r>
    <r>
      <rPr>
        <sz val="10.5"/>
        <rFont val="Times New Roman"/>
        <family val="1"/>
        <charset val="204"/>
      </rPr>
      <t xml:space="preserve"> се въвежда номера на личната карта. Датата на валидност се въвежда във формат дд.мм.гггг.</t>
    </r>
  </si>
  <si>
    <t>Съгласен съм, че при  получаване на пълен или частичен отказ на проекта, всички оригинали на документи /технически и/или работни проекти/ ще бъдат върнати, след предоставяне от моя страна на нотариално заверено копие или копие заверено от мен</t>
  </si>
  <si>
    <t>Подмярка 7.2 „ИНВЕСТИЦИИ В СЪЗДАВАНЕТО, ПОДОБРЯВАНЕТО ИЛИ РАЗШИРЯВАНЕТО НА ВСИЧКИ ВИДОВЕ МАЛКА ПО МАЩАБИ ИНФРАСТРУКТУРА“</t>
  </si>
  <si>
    <t>ЕИК на кандидата:</t>
  </si>
  <si>
    <t>1. За общини, юридически лица и други:</t>
  </si>
  <si>
    <t>Въвеждат се трите имена по лична карта на кмета на общината, управителя на ЮЛ и/или представляващия кандидата.</t>
  </si>
  <si>
    <t>Въвеждат се данни за община и област по адреса на управление за общини, ЮЛ и други.</t>
  </si>
  <si>
    <t>Заповед на кмета №/дата:</t>
  </si>
  <si>
    <t>Въвежда се № на пълномощното и данни за нотариалната заверка за кандидати различни от общини. За кандидати общини заповед на кмета №/дата.</t>
  </si>
  <si>
    <t>I. ОПИСАНИЕ НА КАНДИДАТА</t>
  </si>
  <si>
    <t>II. ОПИСАНИЕ НА ПРОЕКТНОТО ПРЕДЛОЖЕНИЕ</t>
  </si>
  <si>
    <t>отметка</t>
  </si>
  <si>
    <t>Оборудване и/или обзавеждане за:</t>
  </si>
  <si>
    <t>Придобиване на компютърен софтуер, патентни и авторски права, лицензи, регистрация на търговски марки за:</t>
  </si>
  <si>
    <t>Община</t>
  </si>
  <si>
    <t>Читалище, регистрирано по Закона за народните читалища</t>
  </si>
  <si>
    <t>Избери от падащото меню вида на юридическия статус на кандидата.</t>
  </si>
  <si>
    <t>Юридическо лице с нестопанска цел (ЮЛНЦ), регистрирано по Закона за юридическите лица с нестопанска цел</t>
  </si>
  <si>
    <t>3.1.  Първо междинно плащане</t>
  </si>
  <si>
    <t>Документът се предоставя само от кандидати - читалища, регистрирани по Закона за народните читалища</t>
  </si>
  <si>
    <r>
      <t xml:space="preserve">IV. ПРИДРУЖАВАЩИ СПЕЦИФИЧНИ ДОКУМЕНТИ 
</t>
    </r>
    <r>
      <rPr>
        <i/>
        <sz val="10"/>
        <rFont val="Times New Roman"/>
        <family val="1"/>
        <charset val="204"/>
      </rPr>
      <t>(Изберете от падащото меню)</t>
    </r>
  </si>
  <si>
    <t>V.   ДЕКЛАРАЦИИ</t>
  </si>
  <si>
    <t>Брой население, което ще се възползва от подобрените основни услуги и обхвата на териториално въздействие.</t>
  </si>
  <si>
    <t>Проекти, създаващи работни места при изпълнение на допустимите дейности</t>
  </si>
  <si>
    <t>Проекти за инфраструктура, приоритизирана на база Методология за приоритизиране на образователна инфраструктура, одобрена от Министъра на образованието и науката</t>
  </si>
  <si>
    <t>ВиК оператор</t>
  </si>
  <si>
    <t>Автоматично се отразява размера на финансовата помощ, в зависимост от размера на интензитета на помощта съгласно отметката в т.2.3, 2.4 или 2.5</t>
  </si>
  <si>
    <t>3.2. Второ междинно плащане
(само при инвестиции включващи СМР)</t>
  </si>
  <si>
    <t>За дейности по чл. 4, т. 3 - изграждане, реконструкция и/или рехабилитация на водоснабдителни системи и съоръжения в агломерации с под 2 000 е.ж. в селските райони:</t>
  </si>
  <si>
    <t>Решение на общинския съвет, потвърждаващо, че дейностите, свързани с инвестиции за подобряването на енергийната ефективност, отговарят на общинската програма за енергийна ефективност на съответната община</t>
  </si>
  <si>
    <t>Заповед на министърът на образованието и науката за откриване, преобразуване или промяна на основното общинско училище или средното общинско училище или писмо от министърът на образованието и науката, удостоверяващо статута му и финансиращия орган;</t>
  </si>
  <si>
    <t>Заявление за подпомагане  на хартиен и в електронен формат по образец</t>
  </si>
  <si>
    <t>Решение на общинския съвет, че дейностите, включени в проектите, съответстват на приоритетите на общинския план за развитие на съответната община</t>
  </si>
  <si>
    <t>При одобрена стратегия за Водено от общностите местно развитие, дейностите включени в проектите трябва да бъдат съгласувани с одобрената стратегия, декларация от председателя на колективния управителен орган на местната инициативна група и/или местна инициативна рибарска група</t>
  </si>
  <si>
    <t>Заповед на кмета на общината и решение на общинския съвет за откриване, преобразуване или промяна на общинската детска градина или писмо от министърът на образованието и науката, удостоверяващо статута и финансиращия орган на детската градина.</t>
  </si>
  <si>
    <t>Документът се предостая при кандидатстване за разходи за СМР, за които не се изсква издаване на разрешение за строеж, съгласно ЗУТ.</t>
  </si>
  <si>
    <t>ще генерира нетни приходи</t>
  </si>
  <si>
    <t>няма да генерира нетни приходи</t>
  </si>
  <si>
    <t>От падащото меню се избира дали проекта ще генерира или няма да генерира нетни приходи</t>
  </si>
  <si>
    <t>кк</t>
  </si>
  <si>
    <t>2. За кмета на общината, управителя на ЮЛНЦ, ВиК оператор и/или представляващия кандидата:</t>
  </si>
  <si>
    <t>1. Строителство, реконструкция и/или рехабилитация на нови и съществуващи улици и тротоари, и съоръженията и принадлежностите към тях</t>
  </si>
  <si>
    <t>2. Строителство, реконструкция и/или рехабилитация на нови и съществуващи общински пътища, и съоръженията и принадлежностите към тях</t>
  </si>
  <si>
    <t>3. Изграждане, реконструкция и/или рехабилитация на водоснабдителни системи и съоръжения в агломерации с под 2 000 е.ж. в селските райони</t>
  </si>
  <si>
    <t>5. Изграждане, реконструкция, ремонт, оборудване и/или обзавеждане на социална инфраструктура за предоставяне на услуги, които не са част от процеса на деинституционализация на деца и възрастни, включително транспортни средства</t>
  </si>
  <si>
    <t>6. Реконструкция и/или ремонт на общински сгради, в които се предоставят обществени услуги, с цел подобряване на тяхната енергийна ефективност</t>
  </si>
  <si>
    <t>7. Изграждане, реконструкция, ремонт, реставрация, закупуване на оборудване и/или обзавеждане на обекти, свързани с културния живот, включително мобилни такива, включително и дейности по вертикалната планировка и подобряване на прилежащите пространства</t>
  </si>
  <si>
    <t>8. Реконструкция, ремонт, оборудване и/или обзавеждане на общинска образователна инфраструктура с местно значение в селските райони (един обект -  детска градина финансирана чрез бюджета на общината или един обект основно или средно училище финансирано чрез бюджета на общината)</t>
  </si>
  <si>
    <t>4. Изграждане и/или обновяване на площи за широко обществено ползване, предназначени за трайно задоволяване на обществените потребности от общинско значение</t>
  </si>
  <si>
    <t>1.2. Кратко описание на инвестицията, за която се кандидатства:</t>
  </si>
  <si>
    <t>Строителство, реконструкция и/или рехабилитация, изграждане, обновяване, ремонт и/или реставрация на:</t>
  </si>
  <si>
    <t>Мобилни обекти, свързани с културния живот и/или транспортни средства за социалната инфраструктура:</t>
  </si>
  <si>
    <t>Общи разходи, свързани с проекта:</t>
  </si>
  <si>
    <t>точка, подточка</t>
  </si>
  <si>
    <r>
      <t xml:space="preserve">Общ размер на финансовата помощ:
</t>
    </r>
    <r>
      <rPr>
        <sz val="12"/>
        <rFont val="Times New Roman"/>
        <family val="1"/>
        <charset val="204"/>
      </rPr>
      <t>(в процентно съотношение спрямо размера на разходите за които се кандидатства, както и в левова равностойност)</t>
    </r>
    <r>
      <rPr>
        <b/>
        <sz val="12"/>
        <rFont val="Times New Roman"/>
        <family val="1"/>
        <charset val="204"/>
      </rPr>
      <t xml:space="preserve">
</t>
    </r>
  </si>
  <si>
    <r>
      <t>2.2.</t>
    </r>
    <r>
      <rPr>
        <sz val="12"/>
        <rFont val="Times New Roman"/>
        <family val="1"/>
        <charset val="204"/>
      </rPr>
      <t xml:space="preserve"> </t>
    </r>
    <r>
      <rPr>
        <b/>
        <sz val="12"/>
        <rFont val="Times New Roman"/>
        <family val="1"/>
        <charset val="204"/>
      </rPr>
      <t>Общ размер на разходите по проекта</t>
    </r>
    <r>
      <rPr>
        <sz val="12"/>
        <rFont val="Times New Roman"/>
        <family val="1"/>
        <charset val="204"/>
      </rPr>
      <t>:</t>
    </r>
    <r>
      <rPr>
        <b/>
        <sz val="12"/>
        <rFont val="Times New Roman"/>
        <family val="1"/>
        <charset val="204"/>
      </rPr>
      <t xml:space="preserve">
</t>
    </r>
    <r>
      <rPr>
        <i/>
        <sz val="10"/>
        <rFont val="Times New Roman"/>
        <family val="1"/>
        <charset val="204"/>
      </rPr>
      <t>(Посочва се размера на разходите за които се кандидатства)</t>
    </r>
  </si>
  <si>
    <r>
      <t xml:space="preserve">2.1. </t>
    </r>
    <r>
      <rPr>
        <b/>
        <sz val="12"/>
        <rFont val="Times New Roman"/>
        <family val="1"/>
        <charset val="204"/>
      </rPr>
      <t>Кандидатствам по заповед за определяне на прием:</t>
    </r>
  </si>
  <si>
    <r>
      <t xml:space="preserve">2.3.Максимален размер на финансовата помощ в процентно съотношение, спрямо допустимите за подпомагане разходи за проекти, които след извършване на инвестицията </t>
    </r>
    <r>
      <rPr>
        <b/>
        <sz val="12"/>
        <rFont val="Times New Roman"/>
        <family val="1"/>
        <charset val="204"/>
      </rPr>
      <t>не генерират</t>
    </r>
    <r>
      <rPr>
        <sz val="12"/>
        <rFont val="Times New Roman"/>
        <family val="1"/>
        <charset val="204"/>
      </rPr>
      <t xml:space="preserve"> нетни приходи</t>
    </r>
  </si>
  <si>
    <t>Декларация в оригинал съгласно приложение № 4 към чл. 7, ал. 3, т. 1 и 2</t>
  </si>
  <si>
    <t>Решение на компетентния орган на ЮЛНЦ за кандидатстване по реда на настоящата наредба</t>
  </si>
  <si>
    <t>Решение на Общото събрание на читалището за кандидатстване по реда на настоящата наредба</t>
  </si>
  <si>
    <t>Решение на общинския съвет за кандидатстване по реда на настоящата наредба</t>
  </si>
  <si>
    <t>Удостоверение, издадено от Агенция Митници, че ползвателят на помощта няма просрочени задължения, издадено не по-рано от 1 месец, предхождащ датата на подаване на заявлението за подпомагане</t>
  </si>
  <si>
    <t>Справка за дълготрайните активи или инвентарна книга към датата на подаване на заявлението за подпомагане с разбивка по вид на актив, дата и цена на придобиване (важи за проекти, включващи инвестиции за закупуване на оборудване и/или обзавеждане и/или транспортни средства и/или мобилни обекти)</t>
  </si>
  <si>
    <t>Влязъл в сила административен акт, издаден по реда на глава шеста от Закона за опазване на околната среда и/или Закона за биологичното разнообразие или писмо, издадено по реда на чл. 2, ал. 2 от Наредбата за условията и реда за извършване на оценка за съвместимостта на планове, програми, проекти и инвестиционни предложения с предмета и целите на опазване на защитените зони (Обн., ДВ, бр. 73 от 2007 г.), с който/което се одобрява осъществяването на инвестиционното предложение, респективно се съгласува планът/програмата/проектът и/или разрешително за водовземане и/или разрешително за ползване на воден обект в случаите, предвидени в Закона за водите</t>
  </si>
  <si>
    <t>Заверени количествено-стойностни сметки на хартиен носител и на електронен носител във формат „xls</t>
  </si>
  <si>
    <t>Удостоверение от НИНКН за статута на обекта като недвижима културна ценност (само в случаите, когато дейността включва - реконструкция и/или рехабилитация и/или ремонт и/или реставрация и/или обновяване)</t>
  </si>
  <si>
    <t>Съгласуване с Министерството на културата с писмено становище и заверка с печат върху графичните материали на проектната документация, изготвена по реда на глава 23 от Наредба № 4 от 2001 г. за обхвата и съдържанието на инвестиционните проекти (изисква се само за инвестиционни проекти, които включват обекти недвижими културни ценности)</t>
  </si>
  <si>
    <t>Лицензи, разрешения и/или документ, удостоверяващ регистрацията за дейностите и инвестициите по проекта, за които се изисква лицензиране, разрешение и/или регистрация за извършване на дейността/инвестицията съгласно българското законодателство</t>
  </si>
  <si>
    <t xml:space="preserve">Предварителни или окончателни договори за услуги, работи, доставки - обект на инвестицията, включително с посочени марка, модел, цена в лева или евро с посочен ДДС и срок за изпълнение. В случаите на инвестиции за строително-монтажни работи към договорите се прилагат и количествено-стойностни сметки на хартиен и електронен носител </t>
  </si>
  <si>
    <t xml:space="preserve">Заверено от възложителя копие на всички документи от проведената съгласно изискванията на Закона за обществените поръчки процедура за изпълнение на дейностите по проекта (важи в случай, че проектът включва разходи по чл. 29, ал. 1, т. 4, извършени преди подаване на заявлението за подпомагане от кандидат, който се явява възложител по чл. 5 и чл. 6 от Закона за обществените поръчки </t>
  </si>
  <si>
    <t>Една независима оферта в оригинал, която съдържа наименованието на оферента, срока на валидност на офертата, датата на издаване на офертата, подпис и печат на оферента, подробна техническа спецификация на активите/услугите, цена определена в левове или евро с посочен ДДС (важи в случаите по чл. 29, ал. 9). В случаите на инвестиции за строително-монтажни работи към договорите се прилагат и количествено-стойностни сметки на хартиен и електронен носител във формат „xls“</t>
  </si>
  <si>
    <t>Решение на кандидата за избор на доставчик/изпълнител, а когато избраната оферта не е с най-ниска цена – и писмена обосновка за мотивите, обусловили избора му</t>
  </si>
  <si>
    <t xml:space="preserve">В случаите когато оферентите са чуждестранни лица, следва да представят документ за правосубектност съгласно националното им законодателство </t>
  </si>
  <si>
    <t xml:space="preserve">Най-малко три съпоставими независими оферти в оригинал, които имат най-малко следното минимално съдържание – наименование на офертата, срок на валидност на офертата, дата на издаване на офертата, подпис и печат на офертата, техническо предложение, ценово предложение в лева с посочен ДДС. (важи в случаите на чл. 29, ал. 15 – 18) </t>
  </si>
  <si>
    <t>Решение за определяне на стойността на разхода, за който се кандидатства, с включена обосновка за мотивите, обосновали избора (важи в случаите на чл. 29, ал. 15-18)</t>
  </si>
  <si>
    <t>Анализ за социално-икономическите ползи за развитието на селският район, устойчивостта на инвестицията и анализ разходи-ползи (финансов анализ) по образец, съгласно Приложение № 6</t>
  </si>
  <si>
    <t xml:space="preserve">Декларация, подписана от кандидата, в която се изброяват подадени проектни предложения за дейности, допустими за подпомагане съобразно демаркационната линия с Оперативна програма „Региони в растеж“, Оперативна програма „Развитие на човешките ресурси 2014 – 2020“ и Оперативна програма „Наука и образование за интелигентен растеж“ (само в случаите на подадени проектни предложения) </t>
  </si>
  <si>
    <r>
      <t xml:space="preserve">Разрешение за поставяне, издадено в съответствие със ЗУТ </t>
    </r>
    <r>
      <rPr>
        <i/>
        <sz val="12"/>
        <rFont val="Times New Roman"/>
        <family val="1"/>
        <charset val="204"/>
      </rPr>
      <t>(важи в случай, че проектът включва разходи за преместваеми обекти и елементи на градското обзавеждане)</t>
    </r>
  </si>
  <si>
    <r>
      <t>Най-малко три съпоставими независими оферти в оригинал, които съдържат наименование на оферента, срока на валидност на офертата, датата на издаване на офертата, подпис и печат на оферента, подробна техническа спецификация на активите/услугите, цена определена в левове или евро с посочен ДДС. Кандидатът представя запитване за оферта по образец съгласно приложение № 7</t>
    </r>
    <r>
      <rPr>
        <i/>
        <sz val="12"/>
        <rFont val="Times New Roman"/>
        <family val="1"/>
        <charset val="204"/>
      </rPr>
      <t xml:space="preserve"> (важи в случаите по чл. 29, ал. 10).</t>
    </r>
    <r>
      <rPr>
        <sz val="12"/>
        <rFont val="Times New Roman"/>
        <family val="1"/>
        <charset val="204"/>
      </rPr>
      <t xml:space="preserve">В случаите на инвестиции за строително-монтажни работи към договорите се прилагат и количествено-стойностни сметки на хартиен и електронен носител </t>
    </r>
  </si>
  <si>
    <t>За дейностите по чл. 4, т. 1 и т. 2 - строителство, реконструкция и/или рехабилитация на нови и съществуващи общински пътища, улици и тротоари, и съоръженията и принадлежностите към тях:</t>
  </si>
  <si>
    <t>Становище от съответната басейнова дирекция доказваща, че обектите, предмет на инвестицията не противоречат на Плановете за управление на речните басейни</t>
  </si>
  <si>
    <r>
      <t xml:space="preserve">Становище и съгласуване на техническата документация от съответния консолидиран ВиК оператор </t>
    </r>
    <r>
      <rPr>
        <i/>
        <sz val="12"/>
        <rFont val="Times New Roman"/>
        <family val="1"/>
        <charset val="204"/>
      </rPr>
      <t>(изисква се от кандидат община)</t>
    </r>
  </si>
  <si>
    <t xml:space="preserve">Съгласие от дружеството, експлоатиращо/стопанисващо ВиК мрежата, за приемане за бъдеща експлоатация и поддръжка на изградените по проекта мрежи и съоръжения </t>
  </si>
  <si>
    <r>
      <t>Решение на общинския съвет, с което съгласува проектът на ВиК оператора</t>
    </r>
    <r>
      <rPr>
        <i/>
        <sz val="12"/>
        <rFont val="Times New Roman"/>
        <family val="1"/>
        <charset val="204"/>
      </rPr>
      <t xml:space="preserve"> (изисква се от кандидат ВиК оператор)</t>
    </r>
  </si>
  <si>
    <t xml:space="preserve">Разрешително за водовземане и/или разрешително за ползване на воден обект в случаите, предвидени в Закона за водите (представя се само при ново строителство на водоснабдителни системи и съоръжения, както и за дейностите, свързани с разширяване на В и К мрежи)  </t>
  </si>
  <si>
    <t>Решение на общинския съвет или на ВиК оператора, с което кандидата се задължава да спазва законодателството в областта на държавните помощи при сключване на договор за предоставяне на финансова помощ</t>
  </si>
  <si>
    <r>
      <t xml:space="preserve">Декларация от консолидиран ВиК оператор за съгласие за участие във всеки етап на изпълнението на одобрен инвестиционен проект и извършване на мониторинг чрез наблюдение и оценка на изпълнението на проекта </t>
    </r>
    <r>
      <rPr>
        <i/>
        <sz val="12"/>
        <rFont val="Times New Roman"/>
        <family val="1"/>
        <charset val="204"/>
      </rPr>
      <t>(изисква се от кандидат община)</t>
    </r>
  </si>
  <si>
    <t>За дейности по чл. 4, т. 5 - изграждане, реконструкция, ремонт, оборудване и/или обзавеждане на социална инфраструктура за предоставяне на услуги, които не са част от процеса на деинституционализация на деца и възрастни, включително транспортни средства:</t>
  </si>
  <si>
    <t xml:space="preserve">Обосновка за необходимостта и устойчивостта от съответната социална услуга </t>
  </si>
  <si>
    <t>Положително становище от Министерството на труда и социалната политика, по предложение на Агенцията за социално подпомагане за необходимостта, целесъобразността и спазването на изискванията по чл. 21, т. 3 за социалните услуги, които ще се разкрият</t>
  </si>
  <si>
    <t>Положително становище от Агенцията за социално подпомагане за бъдещо финансиране на социалните услуги като държавно-делегирана дейност</t>
  </si>
  <si>
    <t xml:space="preserve">Декларация за размера на получената държавна помощ, съгласно Приложение № 8 </t>
  </si>
  <si>
    <t>За дейности по чл. 4, т. 6 - реконструкция и/или ремонт на общински сгради, в които се предоставят обществени услуги, с цел подобряване на тяхната енергийна ефективност:</t>
  </si>
  <si>
    <t xml:space="preserve">Доклад и резюме от обследването за енергийна ефективност, съгласно чл. 13, ал. 1 от Наредба № Е-РД-04-1 от 2016 г. за обследване за енергийна ефективност, сертифициране и оценка на енергийните спестявания на сгради </t>
  </si>
  <si>
    <t>За дейности по чл. 4, т. 7 - изграждане, реконструкция, ремонт, реставрация, закупуване на оборудване и/или обзавеждане на обекти, свързани с културния живот, включително мобилни такива, включително и дейности по вертикалната планировка и подобряване на прилежащите пространства:</t>
  </si>
  <si>
    <t>Декларация за минимална помощ съгласно приложение № 9</t>
  </si>
  <si>
    <t>За дейности по чл. 4, т. 8 - реконструкция, ремонт, оборудване и/или обзавеждане на общинска образователна инфраструктура с местно значение в селските райони:</t>
  </si>
  <si>
    <t xml:space="preserve">Не съм получавал/а публична финансова помощ от Европейските структурни и инвестиционни фондове или чрез други инструменти на Европейския съюз в съответствие с чл. 65, параграф 11 от Регламент (ЕС) № 1303/2013, както и други публични средства за разходите, за които кандидатствам за финансиране за дейностите по чл. 4 за същия обект/ти </t>
  </si>
  <si>
    <t>Нямам изискуеми и ликвидни задължения към РА</t>
  </si>
  <si>
    <t>Дейностите, включени в проекта не са физически започнати и/или извършени преди подаването на заявлението за подпомагане</t>
  </si>
  <si>
    <t>Информиран съм, че ще бъдат публикувани данни в съответствие с разпоредбите на чл. 111 от Регламент (ЕО) № 1306/2013 на Европейския парламент и на Съвета от 17.12.2013 г. относно финансирането, управлението и мониторинга на Общата селскостопанска политика и за отмяна на регламенти /ЕИО/ № 352/78, (ЕО) № 165/94, (ЕО) № 814/2000, (ЕО) № 1290/2005 и (ЕО) № 485/2008 на Съвета, както и че те могат да бъдат обработени от одитиращи и разследващи органи на Съюза и на държавите-членки с цел защита на финансовите интереси на Съюза</t>
  </si>
  <si>
    <t>Съгласен/а съм данните от статистическите изследвания необходими за кандидатстване, оценка, изпълнение, мониторинг, измерване и отчитане на резултатите от изпълнението и контрола по изпълнението на ПРСР 2014 – 2020 г. за периода до приключване на програмата да бъдат предоставяни от Националния статистически институт на Управляващия орган на програмата, както и разпространявани/публикувани в докладите за изпълнение на програмата</t>
  </si>
  <si>
    <t>Представените от мен данни на електронен носител са идентични с тези, представени на хартиен носител</t>
  </si>
  <si>
    <t>Не съм подал проектно предложение за дейности, допустими за подпомагане съобразно демаркационната линия с Оперативна програма „Региони в растеж“, Оперативна програма „Развитие на човешките ресурси 2014 – 2020“ и Оперативна програма „Наука и образование за интелигентен растеж"</t>
  </si>
  <si>
    <t>За срок от получаване на окончателното плащане по договора за предоставяне на финансова помощ до изтичане на срока по чл. 53, ал. 1 и ал. 2 и съгласно чл. 54 (в случаите на държавна или минимална помощ в срок до десет години от датата на сключване на договора за предоставяне на финансова помощ – чл. 53, ал. 1) се задължавам да:</t>
  </si>
  <si>
    <t>Да поддържам съответствие с условията, станали основание за избора ми пред други кандидати</t>
  </si>
  <si>
    <t>1. За инвестиции в строителство, реконструкция и/или рехабилитация на нови и съществуващи улици и тротоари, съоръженията и принадлежностите към тях</t>
  </si>
  <si>
    <t>Проектът се реализира на територията на община, разположена в границите на Северозападен район на Република България</t>
  </si>
  <si>
    <t>Проектът се реализира на територията на община с високо ниво на безработица (по данни на Агенция по заетостта за средногодишното равнище на регистрираната безработица към края на годината, предхождаща датата на кандидатстване)</t>
  </si>
  <si>
    <t>Чрез инвестициите по проекта ще се осигури директна транспортна свързаност на населено място/населени места на територията на община от селски район с по-висок клас път</t>
  </si>
  <si>
    <t>Брой население, което ще се възползва от подобрените основни услуги и обхвата на териториално въздействие</t>
  </si>
  <si>
    <t>Проектът се реализира на територията на община от областите Плевен или Ловеч</t>
  </si>
  <si>
    <t>Проектът се реализира на територията на община от областите Видин, Враца или Монтана</t>
  </si>
  <si>
    <t>Проектът се реализира на територията на община със средногодишно равнище на регистрираната безработица до 10%</t>
  </si>
  <si>
    <t>Проектът се реализира на територията на община със средногодишно равнище на регистрираната безработица от 10.01% до 20%</t>
  </si>
  <si>
    <t>Проектът се реализира на територията на община със средногодишно равнище на регистрираната безработица от 20.01% до 30%</t>
  </si>
  <si>
    <t>Проектът се реализира на територията на община със средногодишно равнище на регистрираната безработица от 30.01% до 40%</t>
  </si>
  <si>
    <t>Проектът се реализира на територията на община със средногодишно равнище на регистрираната безработица над 40.01%</t>
  </si>
  <si>
    <t xml:space="preserve">Инвестицията се изпълнява на територията на населено място/населени места с общо население до 500 души (по данни на Националния статистически институт към края на годината, предхождаща датата на кандидатстване) </t>
  </si>
  <si>
    <t>Инвестицията се изпълнява на територията на населено място/населени места с общо население от 501 до 1000 души (по данни на Националния статистически институт към края на годината, предхождаща датата на кандидатстване)</t>
  </si>
  <si>
    <t>Инвестицията се изпълнява на територията на населено място/населени места с общо население от 1001 до 2000 души (по данни на Националния статистически институт към края на годината, предхождаща датата на кандидатстване)</t>
  </si>
  <si>
    <t>Инвестицията се изпълнява на територията на населено място/населени места с общо население от 2001 до 5000 души (по данни на Националния статистически институт към края на годината, предхождаща датата на кандидатстване)</t>
  </si>
  <si>
    <t>Инвестицията се изпълнява на територията на населено място/населени места с общо население над 5001 (по данни на Националния статистически институт към края на годината, предхождаща датата на кандидатстване)</t>
  </si>
  <si>
    <t>2. За инвестиции в строителство, реконструкция и/или рехабилитация на нови и съществуващи общински пътища, и съоръженията и принадлежностите към тях:</t>
  </si>
  <si>
    <t>Изграждане и/или реконструкция на инфраструктура, която осигурява транспортна свързаност на населени места от селските райони до малките градове от 4-то йерархично ниво съгласно НКПР 2013 – 2015 (съгласно приложен списък)</t>
  </si>
  <si>
    <t>Чрез инвестициите по проекта ще се осигури директна транспортна свързаност на населено място/населени места на територията на община от селски район с по-висок клас път от републиканската пътна мрежа</t>
  </si>
  <si>
    <t xml:space="preserve">Проектът се реализира на територията на община от областите Плевен или Ловеч </t>
  </si>
  <si>
    <t>Чрез инвестициите по проекта ще се осигури директна транспортна свързаност на населено място/населени места на територията на общини от селски райони с градовете от 4-то йерархично ниво съгласно НКПР 2013 - 2025 г.</t>
  </si>
  <si>
    <t>Проектът включва инвестиции, чрез които ще се осигури транспортна свързаност в рамките на не повече от 30 км. на населено място/населени места на територията на общини от селски райони с градовете от 4-то йерархично ниво съгласно НКПР 2013 - 2025 г.</t>
  </si>
  <si>
    <t xml:space="preserve">Инвестицията се изпълнява на територията на населено място/населени места с общо население до 1000 души (по данни на Националния статистически институт към края на годината, предхождаща датата на кандидатстване) </t>
  </si>
  <si>
    <t>Инвестицията се изпълнява на територията на населено място/населени места с общо население от 5001 до 10000 души (по данни на Националния статистически институт към края на годината, предхождаща датата на кандидатстване)</t>
  </si>
  <si>
    <t>Инвестицията се изпълнява на територията на населено място/населени места с общо население над 10001 души (по данни на Националния статистически институт към края на годината, предхождаща датата на кандидатстване)</t>
  </si>
  <si>
    <t>3. За инвестиции в изграждане, реконструкция и/или рехабилитация на водоснабдителни системи и съоръжения в агломерации с под 2 000 е.ж. в селските райони:</t>
  </si>
  <si>
    <t>Райони с установен или прогнозиран воден стрес (засушаване или недостиг на вода) и с лошо качество на питейната вода</t>
  </si>
  <si>
    <t>Проекти въвеждащи иновативни технологии или инвестиции с екологичен ефект</t>
  </si>
  <si>
    <t>Проектът се изпълнява на територията на община с установен или прогнозиран воден стрес (по информация от Министерство на регионалното развитие и благоустройството към началната дата определена в заповедта за прием на заявления за подпомагане)</t>
  </si>
  <si>
    <t>Проектът се изпълнява на територията на община с установено лошо качество на питейната вода (по информация от Министерство на регионалното развитие и благоустройството към началната дата определена в заповедта за прием на заявления за подпомагане)</t>
  </si>
  <si>
    <t>Инвестицията се изпълнява на територията на населено място/населени места с общо население до 500 души (по данни на Националния статистически институт към края на годината, предхождаща датата на кандидатстване)</t>
  </si>
  <si>
    <t>Инвестицията се изпълнява на територията на населено място/населени места с общо население от 1501 до 2000 души (по данни на Националния статистически институт към края на годината, предхождаща датата на кандидатстване)</t>
  </si>
  <si>
    <t>Инвестицията се изпълнява на територията на населено място/населени места с общо население над 2000 души (по данни на Националния статистически институт към края на годината, предхождаща датата на кандидатстване)</t>
  </si>
  <si>
    <t>Инвестицията се изпълнява на територията на населено място/населени места с общо население от 1001 до 1500 души (по данни на Националния статистически институт към края на годината, предхождаща датата на кандидатстване)</t>
  </si>
  <si>
    <t>4. За инвестиции в изграждане, реконструкция, ремонт, оборудване и/или обзавеждане на социална инфраструктура за предоставяне на услуги, които не са част от процеса на деинституционализация на деца или възрастни, включително транспортни средства:</t>
  </si>
  <si>
    <t>Изграждане, реконструкция, ремонт, оборудване и/или обзавеждане на инфраструктура за социални услуги за деца</t>
  </si>
  <si>
    <t>Дейностите по проекта са изцяло насочени към предоставяне на социални услуги за деца</t>
  </si>
  <si>
    <t>Дейностите по проекта са насочени към предоставяне на социални услуги за деца с увреждания</t>
  </si>
  <si>
    <t>Дейностите по проекта ще са делегирани от държавата (финансиране от държавния бюджет) и са насочени към предоставяне на социални услуги за деца с увреждания</t>
  </si>
  <si>
    <t>Дейностите по проекта са насочени към приобщаване на уязвимите общности (в това число и роми)</t>
  </si>
  <si>
    <t>След реализацията на проекта ще бъдат създадени до 10 нови работни места</t>
  </si>
  <si>
    <t>След реализацията на проекта ще бъдат създадени от 11 до 15 нови работни места</t>
  </si>
  <si>
    <t>След реализацията на проекта ще бъдат създадени над 15 нови работни места</t>
  </si>
  <si>
    <t>5. За инвестиции в изграждане, реконструкция, ремонт, реставрация, закупуване на оборудване и/или обзавеждане на обекти, свързани с културния живот, включително мобилни такива, включително и дейности по вертикалната планировка и подобряване на прилежащите пространства:</t>
  </si>
  <si>
    <t xml:space="preserve">Културна значимост:
Обектът, предмет на инвестицията е със статут на недвижима културна ценност с категория „местно значение
</t>
  </si>
  <si>
    <t>Обществена значимост</t>
  </si>
  <si>
    <t>Обектът, предмет на инвестицията предоставя културни услуги на населението на населено място с от 100 до 500 души (по данни на Националния статистически институт към края на годината, предхождаща датата на кандидатстване)</t>
  </si>
  <si>
    <t>Обектът, предмет на инвестицията предоставя културни услуги на населението на населено място с от 501 до 1000 души (по данни на Националния статистически институт към края на годината, предхождаща датата на кандидатстване)</t>
  </si>
  <si>
    <t>Обектът, предмет на инвестицията предоставя културни услуги на населението на населено място с от 1001 до 2000 души (по данни на Националния статистически институт към края на годината, предхождаща датата на кандидатстване)</t>
  </si>
  <si>
    <t>Обектът, предмет на инвестицията предоставя културни услуги на населението на населено място с от 2001 до 5000 души (по данни на Националния статистически институт към края на годината, предхождаща датата на кандидатстване)</t>
  </si>
  <si>
    <t>Обектът, предмет на инвестицията предоставя културни услуги на населението на населено място с над 5001 души (по данни на Националния статистически институт към края на годината, предхождаща датата на кандидатстване)</t>
  </si>
  <si>
    <t>6. За инвестиции в реконструкция, ремонт, оборудване и/или обзавеждане на общинска образователна инфраструктура с местно значение в селските райони:</t>
  </si>
  <si>
    <t xml:space="preserve">Проектът включва дейности за реконструкция, ремонт, оборудване и/или обзавеждане на общообразователно училище, определено като приоритетно за финансиране на база Методология за приоритизиране на образователна инфраструктура, одобрена от Министъра на образованието и науката (съгласно предоставен списък от МОН) </t>
  </si>
  <si>
    <t>Проектът включва дейности за реконструкция, ремонт, оборудване и/или обзавеждане на детска градина, определена като приоритетна за финансиране на база Методология за приоритизиране на образователна инфраструктура, одобрена от Министъра на образованието и науката (съгласно предоставен списък от МОН)</t>
  </si>
  <si>
    <t>В зависимост от общия брой точки, определени по критериите на Методологията</t>
  </si>
  <si>
    <t>Не се попълва от кандидата</t>
  </si>
  <si>
    <t xml:space="preserve">Критерият ще се прилага само в случай, че са налични два или повече проекта, получили еднакъв брой точки по Методология за приоритизиране на образователна инфраструктура, одобрена от Министъра на образованието и науката. При оценката на проектите, получили еднакъв брой точки по Методологията, по настоящия критерий ще се взема предвид абсолютния брой на населението на населеното място, в рамките на което се извършва инвестицията, разделен на 100. </t>
  </si>
  <si>
    <t>*Кандидатът отбелязва/посочва в колона „Кандидатствам за“ кое миимално изискване от съответния критерий изпълнява, а в колона „Документ, обосноваващ/и заявения брой точки“ посочва документите, които прилага за доказване на съответствие с отбелязания критерий</t>
  </si>
  <si>
    <t>III. Населено място, където ще се реализира проекта (село/град, пощ. код, община, област)</t>
  </si>
  <si>
    <t>В полето се въвежда името на населеното място по седалище на управление (за общини, ЮЛ и други). Пощенският код се въвежда само с цифри без използването на "˽"  (интервал).</t>
  </si>
  <si>
    <t>В белите полета се въвеждат данни за телефон, факс и       е-mail за всички кандидати</t>
  </si>
  <si>
    <t>Въвеждат се данни за № и дата на заповедта за прием. Датата се въвежда във формат дд.мм.гггг. При обявяване на целеви приеми се отбелязва точка и подточка от заповедта, в чийто обхват попада проекта.</t>
  </si>
  <si>
    <t>Документът се предоставя от всички кандидати, с изключение на кандидати общини</t>
  </si>
  <si>
    <t>Документът се предоставя само от кандидати общини</t>
  </si>
  <si>
    <t>Документът се предоставя от всички кандидати</t>
  </si>
  <si>
    <t>Документът се предоставя от всички кандидати в оригинал, с изключение на кандидати общини</t>
  </si>
  <si>
    <t>Документът се предоставя от всички кандидати в случай, че проектът включва инвестиции за закупуване на оборудване и/или обзавеждане и/или транспортни средства и/или мобилни обекти</t>
  </si>
  <si>
    <t>Документът се предоставя само в случаите, предвидени в Закона за опазване на околната среда (ЗООС), Закона за биологичното разнообразие и/или Закона за водите.</t>
  </si>
  <si>
    <t xml:space="preserve">Документът се предоставя в случай на кандидатстване за разходи за СМР, за които не се изисква одобрен инвестиционен проект съгласно ЗУТ. Графично фотозаснемане и съгласувателно становище, издадено от Министерството на културата се представят в случай, че проектът включва обекти на недвижими културни ценности.
</t>
  </si>
  <si>
    <t>Документът се предоставя от всички кандидати в случай, че проектът включва разходи за СМР.</t>
  </si>
  <si>
    <t>Документът се предоставя от всички кандидати в случай, че проектът включва разходи за СМР</t>
  </si>
  <si>
    <t>Документът се представя, когато се кандидатсва за преместваеми обекти елементи на градското обзавеждане</t>
  </si>
  <si>
    <t>Документът се предоставя само за проекти включващи обекти на недвижими културни ценности</t>
  </si>
  <si>
    <t>Документите се предоставят в случаите, когато се кандидатства за дейностите и инвестиции по проекта, за които се изисква лицензиране, разрешение и/или регистрация за извършване на дейността/инвестицията съгласно българското законодателство</t>
  </si>
  <si>
    <t>Документът се прилага от всички кандидати, с изключение на кандидати възложители по ЗОП. КСС се предоставят на хартиен и електронен носител. КСС следва да съответстват на КС в проектната документация, изготвена съгласно ЗУТ и да са подписани от двете страни по договора.</t>
  </si>
  <si>
    <t>Документът се представя само в случаите, когато оферентите са чуждестранни лица</t>
  </si>
  <si>
    <t xml:space="preserve">Документът се представя само от кандидати ВиК оператори в съответствие с „Ръководство за Анализ разходи – ползи на инвестиционни проекти 2014 – 2020 г., </t>
  </si>
  <si>
    <t>Документът е задължителен за всички кандидати</t>
  </si>
  <si>
    <t>Документът е задължителен само за кандидати общини</t>
  </si>
  <si>
    <t>Документът е задължителен само за кандидати ВиК оператори</t>
  </si>
  <si>
    <t>Документът се представя задължително</t>
  </si>
  <si>
    <r>
      <rPr>
        <b/>
        <sz val="10.5"/>
        <rFont val="Times New Roman"/>
        <family val="1"/>
        <charset val="204"/>
      </rPr>
      <t>Само</t>
    </r>
    <r>
      <rPr>
        <sz val="10.5"/>
        <rFont val="Times New Roman"/>
        <family val="1"/>
        <charset val="204"/>
      </rPr>
      <t xml:space="preserve"> с цифри, без използването на "</t>
    </r>
    <r>
      <rPr>
        <sz val="10.5"/>
        <rFont val="Calibri"/>
        <family val="2"/>
        <charset val="204"/>
      </rPr>
      <t>˽</t>
    </r>
    <r>
      <rPr>
        <sz val="10.5"/>
        <rFont val="Times New Roman"/>
        <family val="1"/>
        <charset val="204"/>
      </rPr>
      <t xml:space="preserve">" </t>
    </r>
    <r>
      <rPr>
        <i/>
        <sz val="10.5"/>
        <rFont val="Times New Roman"/>
        <family val="1"/>
        <charset val="204"/>
      </rPr>
      <t>(интервал),</t>
    </r>
    <r>
      <rPr>
        <sz val="10.5"/>
        <rFont val="Times New Roman"/>
        <family val="1"/>
        <charset val="204"/>
      </rPr>
      <t xml:space="preserve"> се въвежда сумата на разходите, за които се кандидатства за първо междинно плащане. Сумата трябва да съответства на сумата в колона 10 от ред "Междинно плащане в размер на:......." от Таблицата за допустими инвестиции.</t>
    </r>
  </si>
  <si>
    <r>
      <rPr>
        <b/>
        <sz val="10.5"/>
        <rFont val="Times New Roman"/>
        <family val="1"/>
        <charset val="204"/>
      </rPr>
      <t>Само</t>
    </r>
    <r>
      <rPr>
        <sz val="10.5"/>
        <rFont val="Times New Roman"/>
        <family val="1"/>
        <charset val="204"/>
      </rPr>
      <t xml:space="preserve"> с цифри, без използването на "</t>
    </r>
    <r>
      <rPr>
        <sz val="10.5"/>
        <rFont val="Calibri"/>
        <family val="2"/>
        <charset val="204"/>
      </rPr>
      <t>˽</t>
    </r>
    <r>
      <rPr>
        <sz val="10.5"/>
        <rFont val="Times New Roman"/>
        <family val="1"/>
        <charset val="204"/>
      </rPr>
      <t xml:space="preserve">" </t>
    </r>
    <r>
      <rPr>
        <i/>
        <sz val="10.5"/>
        <rFont val="Times New Roman"/>
        <family val="1"/>
        <charset val="204"/>
      </rPr>
      <t>(интервал),</t>
    </r>
    <r>
      <rPr>
        <sz val="10.5"/>
        <rFont val="Times New Roman"/>
        <family val="1"/>
        <charset val="204"/>
      </rPr>
      <t xml:space="preserve"> се въвежда сумата на разходите, за които се кандидатства за второ междинно плащане. Сумата трябва да съответства на сумата в колона 11 от ред "Междинно плащане в размер на:......." от Таблицата за допустими инвестиции.</t>
    </r>
  </si>
  <si>
    <r>
      <t xml:space="preserve">2.4. Максимален размер на финансовата помощ в процентно съотношение, спрямо допустимите за подпомагане разходи за проекти, които след извършване на инвестицията ще </t>
    </r>
    <r>
      <rPr>
        <b/>
        <sz val="12"/>
        <rFont val="Times New Roman"/>
        <family val="1"/>
        <charset val="204"/>
      </rPr>
      <t>генерират</t>
    </r>
    <r>
      <rPr>
        <sz val="12"/>
        <rFont val="Times New Roman"/>
        <family val="1"/>
        <charset val="204"/>
      </rPr>
      <t xml:space="preserve"> нетни приходи (не е приложимо за проекти, по които размерът на допустимите за финансово подпомагане разходи за проекта не надхвърля левовата равностойност на 50 000 евро и за проекти по чл. 4, т. 7)</t>
    </r>
  </si>
  <si>
    <r>
      <t>Полето "Максимален размер на финансовата помощ" се попълва от всички кандидати в случай, че след извършване на инвестицията, проектът ще генерира нетни приходи</t>
    </r>
    <r>
      <rPr>
        <b/>
        <i/>
        <sz val="10.5"/>
        <rFont val="Times New Roman"/>
        <family val="1"/>
        <charset val="204"/>
      </rPr>
      <t xml:space="preserve"> (с изключение на проекти, при които размерът на допустимите за финансово подпомагане разходи, не надхвърля левовата равностойност на 50 000 евро и за проекти по чл. 4, т. 7 от Наредбата)</t>
    </r>
  </si>
  <si>
    <r>
      <t>2.5.  Максимален размер на финансовата помощ в процентно съотношение, спрямо допустимите за подпомагане разходи за проекти, които след извършване на инвестицията</t>
    </r>
    <r>
      <rPr>
        <b/>
        <sz val="12"/>
        <rFont val="Times New Roman"/>
        <family val="1"/>
        <charset val="204"/>
      </rPr>
      <t xml:space="preserve"> </t>
    </r>
    <r>
      <rPr>
        <sz val="12"/>
        <rFont val="Times New Roman"/>
        <family val="1"/>
        <charset val="204"/>
      </rPr>
      <t>ще</t>
    </r>
    <r>
      <rPr>
        <b/>
        <sz val="12"/>
        <rFont val="Times New Roman"/>
        <family val="1"/>
        <charset val="204"/>
      </rPr>
      <t xml:space="preserve"> генерират</t>
    </r>
    <r>
      <rPr>
        <sz val="12"/>
        <rFont val="Times New Roman"/>
        <family val="1"/>
        <charset val="204"/>
      </rPr>
      <t xml:space="preserve"> нетни приходи, но размерът на допустимите за финансово подпомагане разходи за проекта не надхвърля левовата равностойност на 1 000 000 евро</t>
    </r>
  </si>
  <si>
    <t>ime_proekt</t>
  </si>
  <si>
    <t>miasto_proekt</t>
  </si>
  <si>
    <t>palnom_ime</t>
  </si>
  <si>
    <t>palnom_egn</t>
  </si>
  <si>
    <t>palnom_lk</t>
  </si>
  <si>
    <t>palnom</t>
  </si>
  <si>
    <t>zapoved_kmet</t>
  </si>
  <si>
    <t>8.1 Един обект - детска градина финансирана чрез бюджета на общината</t>
  </si>
  <si>
    <t>8.2 Един обект -  основно или средно училище финансирано чрез бюджета на общината</t>
  </si>
  <si>
    <t xml:space="preserve">1.1 Вид на инвестициите
(Маркирайте вида на инвестицията)
</t>
  </si>
  <si>
    <t>invest_1</t>
  </si>
  <si>
    <t>invest_2</t>
  </si>
  <si>
    <t>invest_3</t>
  </si>
  <si>
    <t>invest_4</t>
  </si>
  <si>
    <t>invest_5</t>
  </si>
  <si>
    <t>invest_6</t>
  </si>
  <si>
    <t>invest_7</t>
  </si>
  <si>
    <t>invest_8_1</t>
  </si>
  <si>
    <t>invest_8_2</t>
  </si>
  <si>
    <t>opis_smr</t>
  </si>
  <si>
    <t>opis_oborudvane</t>
  </si>
  <si>
    <t>opis_mps</t>
  </si>
  <si>
    <t>opis_pc</t>
  </si>
  <si>
    <t>opis_obshi</t>
  </si>
  <si>
    <t>opis_other</t>
  </si>
  <si>
    <t>zapoved</t>
  </si>
  <si>
    <t>sum_razhodi</t>
  </si>
  <si>
    <t>subs_zaiavena</t>
  </si>
  <si>
    <t>mejd_1</t>
  </si>
  <si>
    <t>mejd_1_sum_razhodi</t>
  </si>
  <si>
    <t>mejd_1_opis</t>
  </si>
  <si>
    <t>НЕ</t>
  </si>
  <si>
    <t>От падащото меню се избира "ДА" или "НЕ" в зависимост от желанието на кандидата.</t>
  </si>
  <si>
    <t>mejd_2</t>
  </si>
  <si>
    <t>mejd_2_sum_razhodi</t>
  </si>
  <si>
    <t>mejd_2_opis</t>
  </si>
  <si>
    <t>bez_prihodi</t>
  </si>
  <si>
    <t>kandidatstvam_sum</t>
  </si>
  <si>
    <t xml:space="preserve">Декларирам, че проекта след извършване на инвестицията:
     - ще генерира нетни приходи
     - няма да генерира нетни приходи
     (от падащото меню се избира вярната опция)    
</t>
  </si>
  <si>
    <t>kriterii_1_3</t>
  </si>
  <si>
    <t>kriterii_1_1_1</t>
  </si>
  <si>
    <t>kriterii_1_1_2</t>
  </si>
  <si>
    <t>kriterii_1_2_1</t>
  </si>
  <si>
    <t>kriterii_1_2_2</t>
  </si>
  <si>
    <t>kriterii_1_2_3</t>
  </si>
  <si>
    <t>kriterii_1_2_4</t>
  </si>
  <si>
    <t>kriterii_1_2_5</t>
  </si>
  <si>
    <t>kriterii_1_4_1</t>
  </si>
  <si>
    <t>kriterii_1_4_2</t>
  </si>
  <si>
    <t>kriterii_1_4_3</t>
  </si>
  <si>
    <t>kriterii_1_4_4</t>
  </si>
  <si>
    <t>kriterii_1_4_5</t>
  </si>
  <si>
    <t>sum_tochki_1</t>
  </si>
  <si>
    <t>kriterii_2_1_1</t>
  </si>
  <si>
    <t>kriterii_2_1_2</t>
  </si>
  <si>
    <t>kriterii_2_2_1</t>
  </si>
  <si>
    <t>kriterii_2_2_2</t>
  </si>
  <si>
    <t>kriterii_2_2_3</t>
  </si>
  <si>
    <t>kriterii_2_2_4</t>
  </si>
  <si>
    <t>kriterii_2_2_5</t>
  </si>
  <si>
    <t>kriterii_2_3_1</t>
  </si>
  <si>
    <t>kriterii_2_3_2</t>
  </si>
  <si>
    <t>kriterii_2_4</t>
  </si>
  <si>
    <t>kriterii_2_5_1</t>
  </si>
  <si>
    <t>kriterii_2_5_2</t>
  </si>
  <si>
    <t>kriterii_2_5_3</t>
  </si>
  <si>
    <t>kriterii_2_5_4</t>
  </si>
  <si>
    <t>kriterii_2_5_5</t>
  </si>
  <si>
    <t>sum_tochki_2</t>
  </si>
  <si>
    <t>kriterii_3_1_1</t>
  </si>
  <si>
    <t>kriterii_3_1_2</t>
  </si>
  <si>
    <t>kriterii_3_2_1</t>
  </si>
  <si>
    <t>kriterii_3_2_2</t>
  </si>
  <si>
    <t>kriterii_3_2_3</t>
  </si>
  <si>
    <t>kriterii_3_2_4</t>
  </si>
  <si>
    <t>kriterii_3_2_5</t>
  </si>
  <si>
    <t>kriterii_3_3</t>
  </si>
  <si>
    <t>sum_tochki_3</t>
  </si>
  <si>
    <t>kriterii_4_1_1</t>
  </si>
  <si>
    <t>kriterii_4_1_2</t>
  </si>
  <si>
    <t>kriterii_4_1_3</t>
  </si>
  <si>
    <t>kriterii_4_2</t>
  </si>
  <si>
    <t>kriterii_4_3_1</t>
  </si>
  <si>
    <t>kriterii_4_3_2</t>
  </si>
  <si>
    <t>kriterii_4_3_3</t>
  </si>
  <si>
    <t>sum_tochki_4</t>
  </si>
  <si>
    <t>kriterii_5_1</t>
  </si>
  <si>
    <t>kriterii_5_2_1</t>
  </si>
  <si>
    <t>kriterii_5_2_2</t>
  </si>
  <si>
    <t>kriterii_5_2_3</t>
  </si>
  <si>
    <t>kriterii_5_2_4</t>
  </si>
  <si>
    <t>kriterii_5_2_5</t>
  </si>
  <si>
    <t>kriterii_5_3_1</t>
  </si>
  <si>
    <t>kriterii_5_3_2</t>
  </si>
  <si>
    <t>sum_tochki_5</t>
  </si>
  <si>
    <t>kriterii_6_1</t>
  </si>
  <si>
    <t>kriterii_6_2</t>
  </si>
  <si>
    <t>sum_tochki_6</t>
  </si>
  <si>
    <r>
      <t xml:space="preserve">Кандидатствам за: 
</t>
    </r>
    <r>
      <rPr>
        <i/>
        <sz val="10"/>
        <rFont val="Times New Roman"/>
        <family val="1"/>
        <charset val="204"/>
      </rPr>
      <t>(Отбележи след натискане на опционален бутон)</t>
    </r>
  </si>
  <si>
    <r>
      <t xml:space="preserve">Кандидатствам за: 
</t>
    </r>
    <r>
      <rPr>
        <i/>
        <sz val="10"/>
        <rFont val="Times New Roman"/>
        <family val="1"/>
        <charset val="204"/>
      </rPr>
      <t>(Отбележи след натискане на опционален бутон, след което изберете точки от падащото меню)</t>
    </r>
  </si>
  <si>
    <t xml:space="preserve">Отбелязва се избора, след което от падащото меню се избират съответния брой точки. В случай, че няма съответствие с дадения критерий, полето се оставя празно.
В последната колона се въвеждат мотиви за съответния избор. Може да се опише документа, придружаващ заявлението, където се доказва съответствието. </t>
  </si>
  <si>
    <r>
      <t xml:space="preserve">Отбелязва се след натискане на опционален бутон </t>
    </r>
    <r>
      <rPr>
        <b/>
        <sz val="10.5"/>
        <rFont val="Times New Roman"/>
        <family val="1"/>
        <charset val="204"/>
      </rPr>
      <t>само</t>
    </r>
    <r>
      <rPr>
        <sz val="10.5"/>
        <rFont val="Times New Roman"/>
        <family val="1"/>
        <charset val="204"/>
      </rPr>
      <t xml:space="preserve"> срещу изпълнените условия. В случай, че няма съответствие с дадения критерий, полето се оставя празно.
В последната колона се въвеждат мотиви за съответния избор. Може да се опише документа, придружаващ заявлението, където се доказва съответствието. </t>
    </r>
  </si>
  <si>
    <t>Отбелязва се след натискане на опционален бутон само срещу изпълнените условия. В случай, че няма съответствие с дадения критерий, полето се оставя празно.
В последната колона се въвеждат мотиви за съответния избор. Може да се опише документа, придружаващ заявлението, където се доказва съответствието.</t>
  </si>
  <si>
    <r>
      <t xml:space="preserve">Отбелязва се след натискане на опционален бутон  </t>
    </r>
    <r>
      <rPr>
        <b/>
        <sz val="10.5"/>
        <rFont val="Times New Roman"/>
        <family val="1"/>
        <charset val="204"/>
      </rPr>
      <t>само</t>
    </r>
    <r>
      <rPr>
        <sz val="10.5"/>
        <rFont val="Times New Roman"/>
        <family val="1"/>
        <charset val="204"/>
      </rPr>
      <t xml:space="preserve"> срещу изпълнените условия. В случай, че няма съответствие с дадения критерий, полето се оставя празно.
В последната колона се въвеждат мотиви за съответния избор. Може да се опише документа, придружаващ заявлението, където се доказва съответствието. </t>
    </r>
  </si>
  <si>
    <t>urid_status</t>
  </si>
  <si>
    <t>Отбелязва се при спазване изискванията на чл. 10, ал.1 от Наредбата</t>
  </si>
  <si>
    <r>
      <t xml:space="preserve">Отбелязва се за проекти, които след извършване на инвестицията </t>
    </r>
    <r>
      <rPr>
        <b/>
        <sz val="10.5"/>
        <rFont val="Times New Roman"/>
        <family val="1"/>
        <charset val="204"/>
      </rPr>
      <t xml:space="preserve">ще генерират нетни приходи, </t>
    </r>
    <r>
      <rPr>
        <sz val="10.5"/>
        <rFont val="Times New Roman"/>
        <family val="1"/>
        <charset val="204"/>
      </rPr>
      <t>но:
1. размерът на допустимите за финансово подпомагане разходи, не надхвърля левовата равностойност на 50 000 евро;
2. проектите са по чл. 4, т. 7 от Наредбата;
3. размерът на допустимите за финансово подпомагане разходи за проекта не надхвърля левовата равностойност на 1 000 000 евро</t>
    </r>
  </si>
  <si>
    <t xml:space="preserve">Въвежда се кратко описание на общите разходи, за които се кандидаства, свързани с проекта : </t>
  </si>
  <si>
    <t>(допустими 1000 символа)</t>
  </si>
  <si>
    <t>Въвежда се кратко описание на предвидените инвестиции, включени в втория етап от изпълнението на проекта. (допустими 1000 символа)</t>
  </si>
  <si>
    <t>Въвежда се кратко описание на предвидените инвестиции, включени в първия етап от изпълнението на проекта. (допустими 1000 символа)</t>
  </si>
  <si>
    <r>
      <rPr>
        <b/>
        <sz val="10.5"/>
        <rFont val="Times New Roman"/>
        <family val="1"/>
        <charset val="204"/>
      </rPr>
      <t>Само</t>
    </r>
    <r>
      <rPr>
        <sz val="10.5"/>
        <rFont val="Times New Roman"/>
        <family val="1"/>
        <charset val="204"/>
      </rPr>
      <t xml:space="preserve"> с цифри, без използването на "</t>
    </r>
    <r>
      <rPr>
        <sz val="10.5"/>
        <rFont val="Calibri"/>
        <family val="2"/>
        <charset val="204"/>
      </rPr>
      <t>˽"</t>
    </r>
    <r>
      <rPr>
        <sz val="10.5"/>
        <rFont val="Times New Roman"/>
        <family val="1"/>
        <charset val="204"/>
      </rPr>
      <t xml:space="preserve"> </t>
    </r>
    <r>
      <rPr>
        <i/>
        <sz val="10.5"/>
        <rFont val="Times New Roman"/>
        <family val="1"/>
        <charset val="204"/>
      </rPr>
      <t xml:space="preserve">(интервал), </t>
    </r>
    <r>
      <rPr>
        <sz val="10.5"/>
        <rFont val="Times New Roman"/>
        <family val="1"/>
        <charset val="204"/>
      </rPr>
      <t>се въвежда ЕИК</t>
    </r>
  </si>
  <si>
    <r>
      <t>Заявлението за подпомагане се попълва в електронен формат (по образец) и се предоставя, както на електронен носител в подходящ формат (.xls или .xlsx), така и разпечатано и подписано лично от кандидата (</t>
    </r>
    <r>
      <rPr>
        <i/>
        <sz val="10.5"/>
        <rFont val="Times New Roman"/>
        <family val="1"/>
        <charset val="204"/>
      </rPr>
      <t xml:space="preserve">Документът задължително се предоставя в двата формата от всички кандидати). </t>
    </r>
  </si>
  <si>
    <r>
      <t>Декларацията (по образец) се предоставя попълнена, разпечатана и подписана лично от кандидата</t>
    </r>
    <r>
      <rPr>
        <i/>
        <sz val="10.5"/>
        <rFont val="Times New Roman"/>
        <family val="1"/>
        <charset val="204"/>
      </rPr>
      <t xml:space="preserve"> (Документът задължително се предоставя в двата формата от всички кандидати). </t>
    </r>
  </si>
  <si>
    <r>
      <t>Декларацията (по образец) се предоставя попълнена, разпечатана и подписана лично от кандидата</t>
    </r>
    <r>
      <rPr>
        <i/>
        <sz val="10.5"/>
        <rFont val="Times New Roman"/>
        <family val="1"/>
        <charset val="204"/>
      </rPr>
      <t xml:space="preserve"> (Документът задължително се предоставя от всички кандидати). </t>
    </r>
  </si>
  <si>
    <r>
      <t xml:space="preserve">Декларацията (по образец) се предоставя попълнена, разпечатана и подписана лично от кандидата </t>
    </r>
    <r>
      <rPr>
        <i/>
        <sz val="10.5"/>
        <rFont val="Times New Roman"/>
        <family val="1"/>
        <charset val="204"/>
      </rPr>
      <t xml:space="preserve">(Документът задължително се предоставя от всички кандидати). </t>
    </r>
  </si>
  <si>
    <r>
      <t xml:space="preserve">Декларацията се предоставя попълнена, разпечатана и подписана лично от кандидата. Документът задължително се предоставя от кандидати ЮЛНЦ и читалища. Бланката, указания за попълване и справките са налични на следния елктронен адрес: </t>
    </r>
    <r>
      <rPr>
        <b/>
        <sz val="10.5"/>
        <rFont val="Times New Roman"/>
        <family val="1"/>
        <charset val="204"/>
      </rPr>
      <t xml:space="preserve">http://www.mi.government.bg/bg/themes/deklaraciya-za-msp-i-ukazaniya-za-popalvane-12-285.html   </t>
    </r>
  </si>
  <si>
    <t>Отбелязва се вида на инвестицията, за която се кандидатства.</t>
  </si>
  <si>
    <t>Документът се прилага само от кандидати възложители по реда на ЗОП, когато заявеният разход, за който се кандидатства не е наличен в списък с активите, дейностите и услугите, публикуван на електронната страница на РА</t>
  </si>
  <si>
    <t xml:space="preserve">Документът се представя задължително от всички кандидати. За кандидати 
ВиК оператори, не се попълва само т. 5 от Приложение №6. Те  изготвят индивидуален анализ в съответствие с „Ръководство за Анализ разходи – ползи на инвестиционни проекти 2014 – 2020 г."
</t>
  </si>
  <si>
    <t>Документът се представя само в случай, че кандидатът има подадени проектни предложения за дейности, допустими за подпомагане съобразно демаркационната линия с Оперативна програма „Региони в растеж“, Оперативна програма „Развитие на човешките ресурси 2014 – 2020“ и Оперативна програма „Наука и образование за интелигентен растеж“. Декларацията се представя в свободен текст, подписана от кандидата.</t>
  </si>
  <si>
    <t>Документът е задължителен за всички кандидати:
1. Решение на общинския съвет - в случай на кандидати общини
2. Решение на ВиК оператора - в случай на кандидати ВиК оператори</t>
  </si>
  <si>
    <t xml:space="preserve">Документът се предоставя от всички кандидати при одобрена стратегия за Водено от общностите местно развитие. </t>
  </si>
  <si>
    <r>
      <t xml:space="preserve">Документът се прилага в оригинал и същият следва да съдържа всички изискуеми реквизити (подпис, печат, IBAN и BIC код, с титуляр на IBAN- кандидата.  </t>
    </r>
    <r>
      <rPr>
        <i/>
        <sz val="10.5"/>
        <rFont val="Times New Roman"/>
        <family val="1"/>
        <charset val="204"/>
      </rPr>
      <t>(Документът се представя от всички кандидати, с изключение на кандидати общини)</t>
    </r>
  </si>
  <si>
    <t>Пълномощно се предоставя в случаите, при които проектът не се подава лично от кандидата. Представеното пълномощно следва да е изрично, да съдържа подпис на упълномощителя и нотариална заверка. Данните на упълномощеното лице следва да съответстват на посочените в поле "Упълномощено лице" по-горе. 
За кандидати общини може да бъде предоставена и заповед на кмета на общината</t>
  </si>
  <si>
    <r>
      <t xml:space="preserve">Документът се предоставя от кандидати - юридически лица с нестопанска цел, регистрирани по Закона за юридическите лица с нестопанска цел, </t>
    </r>
    <r>
      <rPr>
        <b/>
        <i/>
        <sz val="10.5"/>
        <rFont val="Times New Roman"/>
        <family val="1"/>
        <charset val="204"/>
      </rPr>
      <t>вкл. и от кандидати ВиК оператори.</t>
    </r>
  </si>
  <si>
    <r>
      <t xml:space="preserve">Документът се прилага от всички кандидати, </t>
    </r>
    <r>
      <rPr>
        <b/>
        <i/>
        <sz val="10.5"/>
        <rFont val="Times New Roman"/>
        <family val="1"/>
        <charset val="204"/>
      </rPr>
      <t>с изключение на кандидати възложители по реда на ЗОП.</t>
    </r>
    <r>
      <rPr>
        <sz val="10.5"/>
        <rFont val="Times New Roman"/>
        <family val="1"/>
        <charset val="204"/>
      </rPr>
      <t xml:space="preserve"> Документът се предоставя в случай, че разходът, за който се кандидатства е включен в списък с активи, дейности и услуги, за които са определени референтни разходи, публикувани на електронната странаца на РА.</t>
    </r>
  </si>
  <si>
    <r>
      <t xml:space="preserve">Документите се прилага от всички кандидати, </t>
    </r>
    <r>
      <rPr>
        <i/>
        <sz val="10.5"/>
        <rFont val="Times New Roman"/>
        <family val="1"/>
        <charset val="204"/>
      </rPr>
      <t>с изключение на кандидати възложители по реда на ЗОП.</t>
    </r>
    <r>
      <rPr>
        <sz val="10.5"/>
        <rFont val="Times New Roman"/>
        <family val="1"/>
        <charset val="204"/>
      </rPr>
      <t xml:space="preserve"> Документите се предоставят в случай, че разходът, за който се кандидатства не е наличен в публикувания списък с активите, дейностите и услугите, за които са определени референтни разходи. Офертите следва да отговарят на определенията, посочени в §1 т. 14 и т. 40 от Допълнителната разпоредба към наредбата.</t>
    </r>
  </si>
  <si>
    <r>
      <t xml:space="preserve">Предоставя се сканирано електронно копие или заверено от възложителя копие на всички документи от проведената съгласно изискванията на ЗОП обществена поръчка за избор на изпълнител/и за предварителните разходи, извършени преди датата на подаване на заявлението за подпомагане, за кандидати възложители по ЗОП. Изискваните документи са описани на адрес: </t>
    </r>
    <r>
      <rPr>
        <b/>
        <sz val="10.5"/>
        <rFont val="Times New Roman"/>
        <family val="1"/>
        <charset val="204"/>
      </rPr>
      <t xml:space="preserve">http://www.prsr.bg/documents/Документи-по-ЗОП/5/0/index.html </t>
    </r>
  </si>
  <si>
    <r>
      <rPr>
        <b/>
        <sz val="10.5"/>
        <rFont val="Times New Roman"/>
        <family val="1"/>
        <charset val="204"/>
      </rPr>
      <t>Само</t>
    </r>
    <r>
      <rPr>
        <sz val="10.5"/>
        <rFont val="Times New Roman"/>
        <family val="1"/>
        <charset val="204"/>
      </rPr>
      <t xml:space="preserve"> с цифри без използването на "</t>
    </r>
    <r>
      <rPr>
        <sz val="10.5"/>
        <rFont val="Calibri"/>
        <family val="2"/>
        <charset val="204"/>
      </rPr>
      <t>˽</t>
    </r>
    <r>
      <rPr>
        <sz val="10.5"/>
        <rFont val="Times New Roman"/>
        <family val="1"/>
        <charset val="204"/>
      </rPr>
      <t xml:space="preserve">" </t>
    </r>
    <r>
      <rPr>
        <i/>
        <sz val="10.5"/>
        <rFont val="Times New Roman"/>
        <family val="1"/>
        <charset val="204"/>
      </rPr>
      <t xml:space="preserve">(интервал) </t>
    </r>
    <r>
      <rPr>
        <sz val="10.5"/>
        <rFont val="Times New Roman"/>
        <family val="1"/>
        <charset val="204"/>
      </rPr>
      <t>се въвежда сумата на разходите, за които се кандидатства. Допустимо е използването на "." и "," за десетична запетая. Сумата следва да съответства на сумата на разходите записана в колона "H" или колона "I" към таблицата за допустимите инвестиции.</t>
    </r>
  </si>
  <si>
    <t xml:space="preserve">Документът се предоставя в случай на кандидатстване за разходи за строително-монтажни работи, за които се изисква разрешение за строеж съгласно Закона за устройство на територията. </t>
  </si>
  <si>
    <r>
      <t xml:space="preserve">Документът се предоставя в случай на кандидатстване за разходи за закупуване и/или инсталиране на оборудване и/или съоръжения и/или обновяване на сгради и/или помещения и строително-монтажни работи, за които не се изисква издаване на разрешение за строеж съгласно Закона за устройство на територията.
</t>
    </r>
    <r>
      <rPr>
        <b/>
        <strike/>
        <sz val="10.5"/>
        <color indexed="36"/>
        <rFont val="Times New Roman"/>
        <family val="1"/>
        <charset val="204"/>
      </rPr>
      <t/>
    </r>
  </si>
  <si>
    <t xml:space="preserve">Документът е задължителен само за кандидати общини. 
Декларацията е свободен текс, подписана от управителя на ВиК оператора
</t>
  </si>
  <si>
    <t>Точките се отбелязват съгласно представен "Анализ за социално-икономическите ползи за развитието на селския район, 
устойчивостта на инвестицията и анализ разходи-ползи (финансов анализ) 
и специфичните документи за дейности по чл. 4, т. 5 - изграждане, реконструкция, ремонт, оборудване и/или обзавеждане на социална инфраструктура за предоставяне на услуги, които не са част от процеса на деинституционализация на деца и възрастни от Наредбата.</t>
  </si>
  <si>
    <r>
      <t xml:space="preserve">Точите се отбелязват в зависимост от областта, в която попада съответна община, като се извършва справка в </t>
    </r>
    <r>
      <rPr>
        <b/>
        <sz val="10.5"/>
        <rFont val="Times New Roman"/>
        <family val="1"/>
        <charset val="204"/>
      </rPr>
      <t>"Списък на общините от селските райони в границите на Северозападен район",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</si>
  <si>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r>
      <t xml:space="preserve">Точите се отбелязват в зависимост от нивото на безработица за съответна община, като се извършва справка в списък </t>
    </r>
    <r>
      <rPr>
        <b/>
        <sz val="10.5"/>
        <rFont val="Times New Roman"/>
        <family val="1"/>
        <charset val="204"/>
      </rPr>
      <t>"Средногодишно равнище на регистрираната безработица през 2015 г.(данни към 31.12.2015 г.)",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</si>
  <si>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r>
      <t xml:space="preserve">Точите се отбелязват в зависимост от населеното място/населените места с установен или прогнозиран воден стрес съгласно </t>
    </r>
    <r>
      <rPr>
        <b/>
        <sz val="10.5"/>
        <rFont val="Times New Roman"/>
        <family val="1"/>
        <charset val="204"/>
      </rPr>
      <t>Списък "Райони с установен или прогнозиран воден стрес и с лошо качество",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 
</t>
    </r>
  </si>
  <si>
    <r>
      <t xml:space="preserve">Точите се отбелязват в зависимост от населеното място/населените места с установено лошо качество на питейната вода съгласно </t>
    </r>
    <r>
      <rPr>
        <b/>
        <sz val="10.5"/>
        <rFont val="Times New Roman"/>
        <family val="1"/>
        <charset val="204"/>
      </rPr>
      <t>Списък "Райони с установен или прогнозиран воден стрес и с лошо качество",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</si>
  <si>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r>
      <t xml:space="preserve">Точите се отбелязват в зависимост от областта, в която попада съответна община, като се извършва справка в </t>
    </r>
    <r>
      <rPr>
        <b/>
        <sz val="10.5"/>
        <rFont val="Times New Roman"/>
        <family val="1"/>
        <charset val="204"/>
      </rPr>
      <t>"Списък на общините от селските райони в границите на Северозападен район",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</si>
  <si>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r>
      <t xml:space="preserve">Точите се отбелязват в зависимост от общия брой точки, определени по критериите на Методологията, като се извършва справка в завивисимост от обекта, предмет на инвестиция в </t>
    </r>
    <r>
      <rPr>
        <b/>
        <sz val="10.5"/>
        <rFont val="Times New Roman"/>
        <family val="1"/>
        <charset val="204"/>
      </rPr>
      <t>Списък,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</si>
  <si>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t>Учредено право на строеж върху имота за срок не по-малко от 9 години, считано от датата на подаване на заявлението за подпомагане, когато е учредено срочно право на строеж – в случай на кандидатстване за разходи за строително-монтажни работи, за които се изисква разрешение за строеж съгласно Закона за устройство на територията</t>
  </si>
  <si>
    <t>Документ за ползване на имота за срок не по-малко от 9 години, считано от датата на подаване на заявлението за подпомагане – в случай на кандидатстване за разходи за закупуване и/или инсталиране на оборудване и/или съоръжения и/или обновяване на сгради и/или помещения и строително-монтажни работи, за които не се изисква издаване на разрешение за строеж съгласно Закона за устройство на територията</t>
  </si>
  <si>
    <t>Решение на компетентния орган на ВиК оператора за кандидатстване по реда на настоящата наредба</t>
  </si>
  <si>
    <t xml:space="preserve">Документът се представя само от Кандидати ВиК оператори </t>
  </si>
  <si>
    <t>Декларация от кмета на общината, че под терена, в който ще се изпълнят дейностите по проекта, са изградени или реконструирани водоснабдителните и/или канализационните системи (ВиК) или не се предвижда да се изграждат или реконструират ВиК системи за период от седем години считано от датата на сключване на договор за предоставяне на финансова помощ</t>
  </si>
  <si>
    <t>Документът е задължителен само за кандидати общини.
Декларацията е свободен текст, подписана от кандидата.</t>
  </si>
  <si>
    <t>Документът се представя задължително от всички кандидати, за всички допустими дейности по чл. 4 от Наредбата, с изключение на проекти включващи ново строителство и проекти за дейности по ал. 4, т. 2 от Наредбата</t>
  </si>
  <si>
    <r>
      <t xml:space="preserve">Точите се отбелязват в зависимост от нивото на безработица за съответна община, като се извършва справка в списък </t>
    </r>
    <r>
      <rPr>
        <b/>
        <sz val="10.5"/>
        <rFont val="Times New Roman"/>
        <family val="1"/>
        <charset val="204"/>
      </rPr>
      <t>"Средногодишно равнище на регистрираната безработица през 2015 г.(данни към 31.12.2015 г.)",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</si>
  <si>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r>
      <t>Точите се отбелязват в зависимост от населеното място на община, където ще се извършва инвестицията, като се извършва справка в</t>
    </r>
    <r>
      <rPr>
        <b/>
        <sz val="10.5"/>
        <rFont val="Times New Roman"/>
        <family val="1"/>
        <charset val="204"/>
      </rPr>
      <t xml:space="preserve"> Списък "Население към 31.12.2015 г. по пол, области, общини и населени места",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</si>
  <si>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t>Точките се отбелязват съгласно документ "Удостоверение от НИНКН за статута на обекта като недвижима културна ценност" и само в случай, че обектът, предмет на инвестицията е със статут на недвижима културна ценност с категория „местно значение. 
Критерият се доказва единствено с документ, издаден от НИНКН.</t>
  </si>
  <si>
    <t>Прилага се извадка от Общия устройствен план (ОУП) на общината и/или Подробния устройствен план (ПУП) на населеното място.</t>
  </si>
  <si>
    <r>
      <t xml:space="preserve">Точите се отбелязват в зависимост от областта, в която попада съответна община, като се извършва справка в </t>
    </r>
    <r>
      <rPr>
        <b/>
        <sz val="10.5"/>
        <rFont val="Times New Roman"/>
        <family val="1"/>
        <charset val="204"/>
      </rPr>
      <t>"Списък на общините от селските райони в границите на Северозападен район",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t>
    </r>
  </si>
  <si>
    <t>Обосновка за въведените иновативни технологии или инвестиции с екологичен ефект.</t>
  </si>
  <si>
    <t>Представят се документи, с които кандидатът доказва транспортна свързаност в рамките на не повече от 30 км. на населено място/населени места на територията на общини от селски райони с градовете от 4-то йерархично ниво съгласно НКПР 2013 - 2025 г.</t>
  </si>
  <si>
    <r>
      <t xml:space="preserve">Точите се отбелязват, когато чрез инвестициите по проекта ще се осигури директна транспортна свързаност на населено място/населени места на територията на общини от селски райони с градовете от 4-то йерархично ниво съгласно НКПР 2013 - 2025 г., като се извършва справка в </t>
    </r>
    <r>
      <rPr>
        <b/>
        <sz val="10.5"/>
        <rFont val="Times New Roman"/>
        <family val="1"/>
        <charset val="204"/>
      </rPr>
      <t>"Списък на градовете от 4-то йерархично ниво съгласно Националната Концепция за Пространствено Развитие 2013-2025 г.,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
</t>
    </r>
  </si>
  <si>
    <t>Документът се представя, когато населеното място, за което се кандидатства не е включено в Приложение №3</t>
  </si>
  <si>
    <r>
      <t>III. ПРИДРУЖАВАЩИ ОБЩИ ДОКУМЕНТИ</t>
    </r>
    <r>
      <rPr>
        <b/>
        <sz val="9"/>
        <rFont val="Arial"/>
        <family val="2"/>
        <charset val="204"/>
      </rPr>
      <t xml:space="preserve"> 
</t>
    </r>
    <r>
      <rPr>
        <i/>
        <sz val="10"/>
        <rFont val="Times New Roman"/>
        <family val="1"/>
        <charset val="204"/>
      </rPr>
      <t>(Изберете от падащото меню)</t>
    </r>
  </si>
  <si>
    <r>
      <t>Таблицата за допустими инвестиции се попълва в електронен формат (по образец) и се предоставя, както на електронен носител в подходящ формат (.xls или .xlsx), така и разпечатана и подписана лично от кандидата (</t>
    </r>
    <r>
      <rPr>
        <i/>
        <sz val="10.5"/>
        <rFont val="Times New Roman"/>
        <family val="1"/>
        <charset val="204"/>
      </rPr>
      <t xml:space="preserve">Документът задължително се предоставя в двата формата от всички кандидати).
При строително-монтажни работи, разходите за които се кандидатсва, се нанасят на отделен ред, за всеки отделен обект, включен в заявлението за подпомагане. Например: 
1. водопроводна мрежа в населено място "Х",  водопроводна мрежа в населено място "Y";
2. общински път "№....(съгласно Решение № 236 на МС)" 
3. улици в населено място "Х", улици в населено място "Y";
4. улично осветление в населено място "Х", улично осветление  в населено място "Y"
В колони "5"и "6" следва да бъдат посочени точните количества и мерна единица, които да съответстват на заложените в "техническия" или "работен" проект. </t>
    </r>
  </si>
  <si>
    <r>
      <t>Нотариално заверено изрично пълномощно -</t>
    </r>
    <r>
      <rPr>
        <i/>
        <sz val="12"/>
        <rFont val="Times New Roman"/>
        <family val="1"/>
        <charset val="204"/>
      </rPr>
      <t xml:space="preserve"> в случай че документите не се подават лично от кандидата или заповед </t>
    </r>
    <r>
      <rPr>
        <sz val="12"/>
        <rFont val="Times New Roman"/>
        <family val="1"/>
        <charset val="204"/>
      </rPr>
      <t>на кмета</t>
    </r>
    <r>
      <rPr>
        <i/>
        <sz val="12"/>
        <rFont val="Times New Roman"/>
        <family val="1"/>
        <charset val="204"/>
      </rPr>
      <t xml:space="preserve"> за кандидати общини</t>
    </r>
  </si>
  <si>
    <r>
      <t xml:space="preserve">Копие от учредителен акт или устав, или дружествен договор </t>
    </r>
    <r>
      <rPr>
        <i/>
        <sz val="12"/>
        <rFont val="Times New Roman"/>
        <family val="1"/>
        <charset val="204"/>
      </rPr>
      <t>(не се изисква за кандидати общини)</t>
    </r>
  </si>
  <si>
    <r>
      <t>Удостоверение за актуално правно състояние, издадено не по-рано от месеца, предхождащ датата на подаване на заявлението</t>
    </r>
    <r>
      <rPr>
        <i/>
        <sz val="12"/>
        <rFont val="Times New Roman"/>
        <family val="1"/>
        <charset val="204"/>
      </rPr>
      <t xml:space="preserve"> (не се изисква за кандидати общини)</t>
    </r>
  </si>
  <si>
    <r>
      <t>Декларация в оригинал по чл. 3 и чл. 4 от ЗМСП и справката за обобщените параметри на предприятието, което подава декларация</t>
    </r>
    <r>
      <rPr>
        <i/>
        <sz val="12"/>
        <rFont val="Times New Roman"/>
        <family val="1"/>
        <charset val="204"/>
      </rPr>
      <t xml:space="preserve"> (по образец, утвърден от министъра на икономиката и енергетиката) - важи за кандидати читалища и ЮЛНЦ</t>
    </r>
  </si>
  <si>
    <r>
      <t xml:space="preserve">Документ за собственост на земя и/или друг вид недвижими имоти, обект на инвестицията </t>
    </r>
    <r>
      <rPr>
        <i/>
        <sz val="12"/>
        <rFont val="Times New Roman"/>
        <family val="1"/>
        <charset val="204"/>
      </rPr>
      <t>(важи в случаите, когато проектът ще се изпълнява върху имот - собственост на кандидата)</t>
    </r>
  </si>
  <si>
    <t>Документът се предоставя в случай на кандидатстване за разходи за:                                                                             1. закупуване на оборудване и/или обзавеждане, необходими за подобряване и/или обновяване на сгради и/или помещения и строително-монтажни работи, за които не се изисква издаване на разрешение за строеж, съгласно Закона за устройство на територията;
2. строително-монтажни работи извън случаите по т. 1.
Забележка: Съгласно чл. 56, ал. 2 от ЗУТ за улиците, площадите, общинските пътища и други линейни обекти на техническата инфраструктура не се съставят актове за общинска собственост, освен ако в специален закон е предвидено друго.</t>
  </si>
  <si>
    <r>
      <t xml:space="preserve">Заснемане на обекта/съоръжението и/или архитектурен план на сградата, съоръжението, обекта, който ще се изгражда, ремонтира или обновява </t>
    </r>
    <r>
      <rPr>
        <i/>
        <sz val="12"/>
        <rFont val="Times New Roman"/>
        <family val="1"/>
        <charset val="204"/>
      </rPr>
      <t xml:space="preserve">(важи в случай, че проектът включва разходи за строително-монтажни работи и за тяхното извършване не се изисква одобрен инвестиционен проект съгласно Закона за устройство на територията). </t>
    </r>
    <r>
      <rPr>
        <sz val="12"/>
        <rFont val="Times New Roman"/>
        <family val="1"/>
        <charset val="204"/>
      </rPr>
      <t>За инвестиционни проекти, които включват обекти недвижими културни ценности и графично и фотозаснемане на обекта и съгласувателно становище, издадено от Министерството на културата</t>
    </r>
  </si>
  <si>
    <r>
      <t>Одобрен инвестиционен проект, изработен във фаза „Технически проект“ или „Работен проект“ в съответствие с изискванията на ЗУТ и Наредба № 4 от 2001 г. за обхвата и съдържанието на инвестиционните проекти</t>
    </r>
    <r>
      <rPr>
        <i/>
        <sz val="12"/>
        <rFont val="Times New Roman"/>
        <family val="1"/>
        <charset val="204"/>
      </rPr>
      <t xml:space="preserve"> (важи в случай, че проектът включва разходи за строително-монтажни работи и за тяхното извършване се изисква одобрен инвестиционен проект съгласно Закона за устройство на територията)</t>
    </r>
  </si>
  <si>
    <r>
      <t xml:space="preserve">Инвестиционният проект се предоставя при кандидатстване за разходи за  СМР, във фаза „Технически проект“ или „Работен проект“, за които се изисква одобрен инвестиционен проект, съгласно ЗУТ. 
</t>
    </r>
    <r>
      <rPr>
        <b/>
        <i/>
        <sz val="10.5"/>
        <rFont val="Times New Roman"/>
        <family val="1"/>
        <charset val="204"/>
      </rPr>
      <t>Забележка:</t>
    </r>
    <r>
      <rPr>
        <sz val="10.5"/>
        <rFont val="Times New Roman"/>
        <family val="1"/>
        <charset val="204"/>
      </rPr>
      <t xml:space="preserve"> </t>
    </r>
    <r>
      <rPr>
        <b/>
        <i/>
        <sz val="10.5"/>
        <rFont val="Times New Roman"/>
        <family val="1"/>
        <charset val="204"/>
      </rPr>
      <t>В случай, че инвестиционния проект не е одобрен, но за същият е представен входящ номер, следва да представите обяснителните записки към всички части от инвестиционния проект.</t>
    </r>
  </si>
  <si>
    <r>
      <t>Подробни количествени сметки заверени от правоспособно лице (</t>
    </r>
    <r>
      <rPr>
        <i/>
        <sz val="12"/>
        <rFont val="Times New Roman"/>
        <family val="1"/>
        <charset val="204"/>
      </rPr>
      <t>важи в случай, че проектът включва разходи за строително-монтажни работи).</t>
    </r>
    <r>
      <rPr>
        <sz val="12"/>
        <rFont val="Times New Roman"/>
        <family val="1"/>
        <charset val="204"/>
      </rPr>
      <t xml:space="preserve"> За инвестиционни проекти, които включват обекти недвижими културни ценности, за дейности по реставрация, количествените сметки трябва да са заверени от лица, вписани в регистъра по чл. 165 от Закона за културното наследство)</t>
    </r>
  </si>
  <si>
    <r>
      <t xml:space="preserve">Разрешение за строеж </t>
    </r>
    <r>
      <rPr>
        <i/>
        <sz val="12"/>
        <rFont val="Times New Roman"/>
        <family val="1"/>
        <charset val="204"/>
      </rPr>
      <t>(важи в случай, че проектът включва разходи за строително-монтажни работи и за тяхното извършване се изисква издаване на разрешение за строеж съгласно ЗУТ)</t>
    </r>
  </si>
  <si>
    <r>
      <t>Становище на главния архитект, с подробно описание на инвестиционното намерение, че строежът не се нуждае от издаване на разрешение за строеж</t>
    </r>
    <r>
      <rPr>
        <i/>
        <sz val="12"/>
        <rFont val="Times New Roman"/>
        <family val="1"/>
        <charset val="204"/>
      </rPr>
      <t xml:space="preserve"> (важи в случай, че проектът включва разходи за строително-монтажни работи и за тях не се изисква издаване на разрешение за строеж, съгласно ЗУТ). </t>
    </r>
  </si>
  <si>
    <r>
      <t xml:space="preserve">Договор за финансов лизинг с приложен към него погасителен план за изплащане на лизинговите вноски </t>
    </r>
    <r>
      <rPr>
        <i/>
        <sz val="12"/>
        <rFont val="Times New Roman"/>
        <family val="1"/>
        <charset val="204"/>
      </rPr>
      <t>(важи в случай, че проектът включва разходи за  закупуване на активи чрез финансов лизинг)</t>
    </r>
  </si>
  <si>
    <r>
      <t xml:space="preserve">Документите се представят само в случаите, когато кандидатът е възложител по реда на ЗОП и заявеният разход, за който се кандидатства не е наличен в списък с активите, дейностите и услугите, публикуван на електронната страница на РА. 
</t>
    </r>
    <r>
      <rPr>
        <b/>
        <i/>
        <sz val="10.5"/>
        <rFont val="Times New Roman"/>
        <family val="1"/>
        <charset val="204"/>
      </rPr>
      <t>Документите не се прилагат за заявени разходи по чл. 29, ал. 1, т. 4 от Наредбата.</t>
    </r>
  </si>
  <si>
    <r>
      <t xml:space="preserve">Индивидуален анализ ползи-разходи за съответния регион (изготвен в съответствие с „Ръководство за Анализ разходи – ползи на инвестиционни проекти 2014 – 2020 г., </t>
    </r>
    <r>
      <rPr>
        <b/>
        <sz val="12"/>
        <rFont val="Times New Roman"/>
        <family val="1"/>
        <charset val="204"/>
      </rPr>
      <t xml:space="preserve">http://ec.europa.eu/regional_policy/sources/docgener/studies/pdf/cba_guide.pdf   (важи за кандидати ВиК оператори) </t>
    </r>
  </si>
  <si>
    <r>
      <t>Прединестиционно проучване (</t>
    </r>
    <r>
      <rPr>
        <i/>
        <sz val="12"/>
        <rFont val="Times New Roman"/>
        <family val="1"/>
        <charset val="204"/>
      </rPr>
      <t>изсква се за проекти за агломерации, които не са включени в Приложение №</t>
    </r>
    <r>
      <rPr>
        <sz val="12"/>
        <rFont val="Times New Roman"/>
        <family val="1"/>
        <charset val="204"/>
      </rPr>
      <t>3)</t>
    </r>
  </si>
  <si>
    <r>
      <t xml:space="preserve">Точите се отбелязват в зависимост от населеното място/места на община, където ще се извършва инвестицията, като се извършва справка в списък </t>
    </r>
    <r>
      <rPr>
        <b/>
        <sz val="10.5"/>
        <rFont val="Times New Roman"/>
        <family val="1"/>
        <charset val="204"/>
      </rPr>
      <t>"Население към 31.12.2015 г. по пол, области, общини и населени места",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
</t>
    </r>
    <r>
      <rPr>
        <b/>
        <sz val="10.5"/>
        <rFont val="Times New Roman"/>
        <family val="1"/>
        <charset val="204"/>
      </rPr>
      <t xml:space="preserve">Забележка: С цел коректното присъждане на точки по заявения от Вас критерий е необходимо към обяснителната записка на приложения </t>
    </r>
    <r>
      <rPr>
        <b/>
        <i/>
        <sz val="10.5"/>
        <rFont val="Times New Roman"/>
        <family val="1"/>
        <charset val="204"/>
      </rPr>
      <t>"технически"</t>
    </r>
    <r>
      <rPr>
        <b/>
        <sz val="10.5"/>
        <rFont val="Times New Roman"/>
        <family val="1"/>
        <charset val="204"/>
      </rPr>
      <t xml:space="preserve"> или </t>
    </r>
    <r>
      <rPr>
        <b/>
        <i/>
        <sz val="10.5"/>
        <rFont val="Times New Roman"/>
        <family val="1"/>
        <charset val="204"/>
      </rPr>
      <t>"работен"</t>
    </r>
    <r>
      <rPr>
        <b/>
        <sz val="10.5"/>
        <rFont val="Times New Roman"/>
        <family val="1"/>
        <charset val="204"/>
      </rPr>
      <t xml:space="preserve"> проект, да бъде отбелязана точната дължина в л.м.
В случай, че с проектното предложение се кандидатсвта за строителство, реконструкция и/или рехабилитация на нови и съществуващи улици и тротоари, съоръженията и принадлежностите към тях в повече от едно населено място, данните следва да бъдат посочени, за всяко отделно населено място, съгласно обяснителните записки от инвестиционния проект. 
</t>
    </r>
  </si>
  <si>
    <r>
      <t xml:space="preserve">Точите се отбелязват в зависимост от населеното място/места на община, където ще се извършва инвестицията, като се извършва справка в Списък </t>
    </r>
    <r>
      <rPr>
        <b/>
        <sz val="10.5"/>
        <rFont val="Times New Roman"/>
        <family val="1"/>
        <charset val="204"/>
      </rPr>
      <t>"Население към 31.12.2015 г. по пол, области, общини и населени места",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
</t>
    </r>
    <r>
      <rPr>
        <b/>
        <sz val="10.5"/>
        <rFont val="Times New Roman"/>
        <family val="1"/>
        <charset val="204"/>
      </rPr>
      <t xml:space="preserve">Забележка: С цел коректното присъждане на точки по заявения от Вас критерий е необходимо към обяснителната записка на приложения </t>
    </r>
    <r>
      <rPr>
        <b/>
        <i/>
        <sz val="10.5"/>
        <rFont val="Times New Roman"/>
        <family val="1"/>
        <charset val="204"/>
      </rPr>
      <t>"технически"</t>
    </r>
    <r>
      <rPr>
        <b/>
        <sz val="10.5"/>
        <rFont val="Times New Roman"/>
        <family val="1"/>
        <charset val="204"/>
      </rPr>
      <t xml:space="preserve"> или </t>
    </r>
    <r>
      <rPr>
        <b/>
        <i/>
        <sz val="10.5"/>
        <rFont val="Times New Roman"/>
        <family val="1"/>
        <charset val="204"/>
      </rPr>
      <t>"работен"</t>
    </r>
    <r>
      <rPr>
        <b/>
        <sz val="10.5"/>
        <rFont val="Times New Roman"/>
        <family val="1"/>
        <charset val="204"/>
      </rPr>
      <t xml:space="preserve"> проект, да бъде отбелязана точната дължина в л.м. за всеки одетелн обект. (общински път "№....съгласно Решение № 236 на МС), съгласно обяснителните записки от инвестиционния проект. 
</t>
    </r>
  </si>
  <si>
    <r>
      <t>Точите се отбелязват в зависимост от населеното място/места на община, където ще се извършва инвестицията, като се извършва справка в</t>
    </r>
    <r>
      <rPr>
        <b/>
        <sz val="10.5"/>
        <rFont val="Times New Roman"/>
        <family val="1"/>
        <charset val="204"/>
      </rPr>
      <t xml:space="preserve"> Списък "Население към 31.12.2015 г. по пол, области, общини и населени места", качен на http://www.dfz.bg/bg/prsr-2014-2020/.</t>
    </r>
    <r>
      <rPr>
        <sz val="10.5"/>
        <rFont val="Times New Roman"/>
        <family val="1"/>
        <charset val="204"/>
      </rPr>
      <t xml:space="preserve">
Не се изисква обосновка и прилагане на допълнителни документи,  обосноваващи заявения брой точки.
Забележка: С цел коректното присъждане на точки по заявения от Вас критерий е необходимо към обяснителната записка на приложения "технически" или "работен" проект, да бъде отбелязана точната дължина в л.м.
В случай, че с проектното предложение се кандидатсвта за изграждане, реконструкция и/или рехабилитация на водоснабдителни системи и съоръжения, в повече от едно населено място, данните следва да бъдат посочени, за всяко отделно населено място, съгласно обяснителните записки от инвестиционния проект.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</si>
</sst>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2"/>
      <name val="Times New Roman"/>
      <family val="1"/>
      <charset val="204"/>
    </font>
    <font>
      <sz val="11"/>
      <name val="Times New Roman"/>
      <family val="1"/>
      <charset val="204"/>
    </font>
    <font>
      <sz val="10.5"/>
      <name val="Times New Roman"/>
      <family val="1"/>
      <charset val="204"/>
    </font>
    <font>
      <b/>
      <sz val="10.5"/>
      <name val="Times New Roman"/>
      <family val="1"/>
      <charset val="204"/>
    </font>
    <font>
      <b/>
      <strike/>
      <sz val="10.5"/>
      <color indexed="36"/>
      <name val="Times New Roman"/>
      <family val="1"/>
      <charset val="204"/>
    </font>
    <font>
      <i/>
      <sz val="10"/>
      <name val="Times New Roman"/>
      <family val="1"/>
      <charset val="204"/>
    </font>
    <font>
      <b/>
      <sz val="12"/>
      <name val="Times New Roman"/>
      <family val="1"/>
      <charset val="204"/>
    </font>
    <font>
      <b/>
      <sz val="11"/>
      <name val="Times New Roman"/>
      <family val="1"/>
      <charset val="204"/>
    </font>
    <font>
      <sz val="10.5"/>
      <name val="Calibri"/>
      <family val="2"/>
      <charset val="204"/>
    </font>
    <font>
      <i/>
      <sz val="10.5"/>
      <name val="Times New Roman"/>
      <family val="1"/>
      <charset val="204"/>
    </font>
    <font>
      <i/>
      <sz val="11"/>
      <name val="Times New Roman"/>
      <family val="1"/>
      <charset val="204"/>
    </font>
    <font>
      <b/>
      <sz val="10"/>
      <name val="Times New Roman"/>
      <family val="1"/>
      <charset val="204"/>
    </font>
    <font>
      <i/>
      <sz val="12"/>
      <name val="Times New Roman"/>
      <family val="1"/>
      <charset val="204"/>
    </font>
    <font>
      <b/>
      <i/>
      <sz val="12"/>
      <name val="Times New Roman"/>
      <family val="1"/>
      <charset val="204"/>
    </font>
    <font>
      <sz val="10"/>
      <name val="Times New Roman"/>
      <family val="1"/>
      <charset val="204"/>
    </font>
    <font>
      <b/>
      <i/>
      <sz val="10.5"/>
      <name val="Times New Roman"/>
      <family val="1"/>
      <charset val="204"/>
    </font>
    <font>
      <sz val="11"/>
      <color theme="1"/>
      <name val="Calibri"/>
      <family val="2"/>
      <charset val="204"/>
      <scheme val="minor"/>
    </font>
    <font>
      <sz val="11"/>
      <name val="Calibri"/>
      <family val="2"/>
      <charset val="204"/>
      <scheme val="minor"/>
    </font>
    <font>
      <sz val="10.5"/>
      <name val="Calibri"/>
      <family val="2"/>
      <charset val="204"/>
      <scheme val="minor"/>
    </font>
    <font>
      <sz val="8"/>
      <color rgb="FF000000"/>
      <name val="Tahoma"/>
      <family val="2"/>
      <charset val="204"/>
    </font>
    <font>
      <b/>
      <sz val="11"/>
      <name val="Calibri"/>
      <family val="2"/>
      <charset val="204"/>
      <scheme val="minor"/>
    </font>
    <font>
      <b/>
      <sz val="9"/>
      <name val="Arial"/>
      <family val="2"/>
      <charset val="204"/>
    </font>
    <font>
      <b/>
      <i/>
      <sz val="14"/>
      <name val="Times New Roman"/>
      <family val="1"/>
      <charset val="204"/>
    </font>
    <font>
      <b/>
      <i/>
      <sz val="11"/>
      <name val="Times New Roman"/>
      <family val="1"/>
      <charset val="204"/>
    </font>
  </fonts>
  <fills count="7">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5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9" fontId="17" fillId="0" borderId="0" applyFont="0" applyFill="0" applyBorder="0" applyAlignment="0" applyProtection="0"/>
  </cellStyleXfs>
  <cellXfs count="439">
    <xf numFmtId="0" fontId="0" fillId="0" borderId="0" xfId="0"/>
    <xf numFmtId="3" fontId="7" fillId="2" borderId="2"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xf>
    <xf numFmtId="0" fontId="15" fillId="3" borderId="4" xfId="0" applyFont="1" applyFill="1" applyBorder="1" applyAlignment="1" applyProtection="1">
      <alignment horizontal="center" vertical="center" wrapText="1"/>
    </xf>
    <xf numFmtId="0" fontId="0" fillId="0" borderId="0" xfId="0" applyProtection="1"/>
    <xf numFmtId="0" fontId="0" fillId="0" borderId="0" xfId="0" applyAlignment="1">
      <alignment wrapText="1"/>
    </xf>
    <xf numFmtId="14" fontId="0" fillId="0" borderId="0" xfId="0" applyNumberFormat="1" applyAlignment="1">
      <alignment wrapText="1"/>
    </xf>
    <xf numFmtId="0" fontId="7" fillId="2" borderId="2" xfId="0" applyFont="1" applyFill="1" applyBorder="1" applyAlignment="1" applyProtection="1">
      <alignment horizontal="center" vertical="center"/>
    </xf>
    <xf numFmtId="0" fontId="0" fillId="0" borderId="0" xfId="0" applyAlignment="1"/>
    <xf numFmtId="0" fontId="15" fillId="4" borderId="4" xfId="0" applyFont="1" applyFill="1" applyBorder="1" applyAlignment="1" applyProtection="1">
      <alignment horizontal="center" vertical="center" wrapText="1"/>
    </xf>
    <xf numFmtId="14" fontId="0" fillId="0" borderId="0" xfId="0" applyNumberFormat="1" applyAlignment="1"/>
    <xf numFmtId="3" fontId="0" fillId="0" borderId="0" xfId="0" applyNumberFormat="1" applyAlignment="1">
      <alignment wrapText="1"/>
    </xf>
    <xf numFmtId="0" fontId="3" fillId="0" borderId="0" xfId="0" applyFont="1" applyFill="1" applyAlignment="1" applyProtection="1">
      <alignment vertical="center" wrapText="1"/>
    </xf>
    <xf numFmtId="0" fontId="1" fillId="0" borderId="0" xfId="0" applyFont="1" applyProtection="1"/>
    <xf numFmtId="9" fontId="1" fillId="0" borderId="0" xfId="0" applyNumberFormat="1" applyFont="1" applyProtection="1"/>
    <xf numFmtId="0" fontId="1" fillId="5" borderId="7" xfId="0" applyFont="1" applyFill="1" applyBorder="1" applyProtection="1"/>
    <xf numFmtId="0" fontId="1" fillId="5" borderId="0" xfId="0" applyFont="1" applyFill="1" applyBorder="1" applyProtection="1"/>
    <xf numFmtId="0" fontId="1" fillId="2" borderId="0" xfId="0" applyFont="1" applyFill="1" applyProtection="1"/>
    <xf numFmtId="0" fontId="4" fillId="0" borderId="0" xfId="0" applyFont="1" applyFill="1" applyAlignment="1" applyProtection="1">
      <alignment vertical="center" wrapText="1"/>
    </xf>
    <xf numFmtId="0" fontId="7" fillId="0" borderId="0" xfId="0" applyFont="1" applyProtection="1"/>
    <xf numFmtId="0" fontId="3" fillId="0" borderId="0" xfId="0" applyFont="1" applyFill="1" applyBorder="1" applyAlignment="1" applyProtection="1">
      <alignment vertical="center" wrapText="1"/>
    </xf>
    <xf numFmtId="0" fontId="1" fillId="0" borderId="0" xfId="0" applyFont="1" applyBorder="1" applyProtection="1"/>
    <xf numFmtId="0" fontId="2" fillId="2" borderId="8" xfId="0" applyFont="1" applyFill="1" applyBorder="1" applyAlignment="1" applyProtection="1">
      <alignment horizontal="center" vertical="center" wrapText="1"/>
    </xf>
    <xf numFmtId="0" fontId="3" fillId="0" borderId="9" xfId="0" applyFont="1" applyFill="1" applyBorder="1" applyAlignment="1" applyProtection="1">
      <alignment vertical="center" wrapText="1"/>
    </xf>
    <xf numFmtId="0" fontId="8" fillId="2" borderId="8" xfId="0" applyFont="1" applyFill="1" applyBorder="1" applyAlignment="1" applyProtection="1">
      <alignment horizontal="center" vertical="center" wrapText="1"/>
    </xf>
    <xf numFmtId="0" fontId="4" fillId="0" borderId="9" xfId="0" applyFont="1" applyFill="1" applyBorder="1" applyAlignment="1" applyProtection="1">
      <alignment vertical="center" wrapText="1"/>
    </xf>
    <xf numFmtId="0" fontId="4" fillId="0" borderId="9" xfId="0" applyFont="1" applyFill="1" applyBorder="1" applyAlignment="1" applyProtection="1">
      <alignment horizontal="left" vertical="center" wrapText="1"/>
    </xf>
    <xf numFmtId="0" fontId="7" fillId="0" borderId="0" xfId="0" applyFont="1" applyAlignment="1" applyProtection="1">
      <alignment horizontal="left"/>
    </xf>
    <xf numFmtId="0" fontId="1" fillId="0" borderId="0" xfId="0" applyFont="1" applyAlignment="1" applyProtection="1">
      <alignment horizontal="left"/>
    </xf>
    <xf numFmtId="0" fontId="1" fillId="2" borderId="2" xfId="0" applyFont="1" applyFill="1" applyBorder="1" applyAlignment="1" applyProtection="1">
      <alignment horizontal="left"/>
    </xf>
    <xf numFmtId="0" fontId="1" fillId="2" borderId="2" xfId="0" applyFont="1" applyFill="1" applyBorder="1" applyAlignment="1" applyProtection="1">
      <alignment horizontal="left" wrapText="1"/>
    </xf>
    <xf numFmtId="0" fontId="6" fillId="2" borderId="2"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0" fontId="4" fillId="0" borderId="13" xfId="0" applyFont="1" applyFill="1" applyBorder="1" applyAlignment="1" applyProtection="1">
      <alignment vertical="center" wrapText="1"/>
    </xf>
    <xf numFmtId="49" fontId="1" fillId="2" borderId="10" xfId="0" applyNumberFormat="1" applyFont="1" applyFill="1" applyBorder="1" applyAlignment="1" applyProtection="1">
      <alignment horizontal="center"/>
    </xf>
    <xf numFmtId="0" fontId="1" fillId="2" borderId="2" xfId="0" applyFont="1" applyFill="1" applyBorder="1" applyAlignment="1" applyProtection="1">
      <alignment horizontal="center" vertical="center"/>
    </xf>
    <xf numFmtId="3" fontId="2" fillId="2" borderId="8" xfId="0" applyNumberFormat="1" applyFont="1" applyFill="1" applyBorder="1" applyProtection="1"/>
    <xf numFmtId="9" fontId="2" fillId="2" borderId="8" xfId="0" applyNumberFormat="1"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6" fillId="2" borderId="2" xfId="0" applyFont="1" applyFill="1" applyBorder="1" applyAlignment="1" applyProtection="1">
      <alignment horizontal="center"/>
    </xf>
    <xf numFmtId="0" fontId="1" fillId="2" borderId="12" xfId="0" applyFont="1" applyFill="1" applyBorder="1" applyAlignment="1" applyProtection="1">
      <alignment horizontal="center" wrapText="1"/>
    </xf>
    <xf numFmtId="0" fontId="1" fillId="2" borderId="2" xfId="0" applyFont="1" applyFill="1" applyBorder="1" applyAlignment="1" applyProtection="1">
      <alignment horizontal="center" vertical="top" wrapText="1"/>
    </xf>
    <xf numFmtId="0" fontId="7" fillId="2" borderId="2" xfId="0" applyFont="1" applyFill="1" applyBorder="1" applyAlignment="1" applyProtection="1">
      <alignment horizontal="center" vertical="top" wrapText="1"/>
    </xf>
    <xf numFmtId="0" fontId="1" fillId="0" borderId="0" xfId="0" applyFont="1" applyFill="1" applyProtection="1"/>
    <xf numFmtId="0" fontId="12" fillId="4" borderId="4"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3" fontId="2" fillId="2" borderId="8" xfId="0" applyNumberFormat="1" applyFont="1" applyFill="1" applyBorder="1" applyAlignment="1" applyProtection="1">
      <alignment horizontal="center" vertical="center"/>
    </xf>
    <xf numFmtId="0" fontId="12" fillId="3" borderId="4" xfId="0" applyFont="1" applyFill="1" applyBorder="1" applyAlignment="1" applyProtection="1">
      <alignment horizontal="center" vertical="center"/>
    </xf>
    <xf numFmtId="0" fontId="14" fillId="2" borderId="12" xfId="0" applyFont="1" applyFill="1" applyBorder="1" applyAlignment="1" applyProtection="1">
      <alignment horizontal="center" vertical="center" wrapText="1"/>
    </xf>
    <xf numFmtId="0" fontId="1" fillId="0" borderId="0" xfId="0" applyFont="1" applyAlignment="1" applyProtection="1"/>
    <xf numFmtId="0" fontId="1" fillId="0" borderId="0" xfId="0" applyFont="1" applyAlignment="1" applyProtection="1">
      <alignment wrapText="1"/>
    </xf>
    <xf numFmtId="0" fontId="6" fillId="5" borderId="0" xfId="0" applyFont="1" applyFill="1" applyBorder="1" applyAlignment="1" applyProtection="1">
      <alignment horizontal="right" vertical="center"/>
    </xf>
    <xf numFmtId="0" fontId="1" fillId="2" borderId="9" xfId="0" applyFont="1" applyFill="1" applyBorder="1" applyAlignment="1" applyProtection="1">
      <alignment horizontal="center" vertical="center"/>
    </xf>
    <xf numFmtId="0" fontId="1" fillId="0" borderId="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wrapText="1"/>
      <protection locked="0"/>
    </xf>
    <xf numFmtId="3" fontId="2" fillId="2" borderId="8" xfId="0" applyNumberFormat="1"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xf>
    <xf numFmtId="0" fontId="15" fillId="2" borderId="6"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xf>
    <xf numFmtId="0" fontId="7" fillId="2" borderId="15"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xf>
    <xf numFmtId="0" fontId="3" fillId="2" borderId="8" xfId="0" applyFont="1" applyFill="1" applyBorder="1" applyAlignment="1" applyProtection="1">
      <alignment horizontal="center" vertical="center" wrapText="1"/>
    </xf>
    <xf numFmtId="4" fontId="2" fillId="2" borderId="8" xfId="0" applyNumberFormat="1"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4" fontId="2" fillId="2" borderId="8" xfId="0" applyNumberFormat="1" applyFont="1" applyFill="1" applyBorder="1" applyAlignment="1" applyProtection="1">
      <alignment horizontal="center" vertical="center" wrapText="1"/>
    </xf>
    <xf numFmtId="0" fontId="2" fillId="2" borderId="9"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1" fillId="2" borderId="0" xfId="0" applyFont="1" applyFill="1" applyAlignment="1" applyProtection="1">
      <alignment horizontal="center" vertical="center"/>
    </xf>
    <xf numFmtId="0" fontId="4" fillId="0" borderId="9" xfId="0" applyFont="1" applyFill="1" applyBorder="1" applyAlignment="1" applyProtection="1">
      <alignment horizontal="center" vertical="center" wrapText="1"/>
    </xf>
    <xf numFmtId="0" fontId="3" fillId="0" borderId="0" xfId="0" applyFont="1" applyFill="1" applyAlignment="1" applyProtection="1">
      <alignment vertical="center"/>
    </xf>
    <xf numFmtId="0" fontId="19" fillId="0" borderId="9" xfId="0" applyFont="1" applyFill="1" applyBorder="1" applyAlignment="1" applyProtection="1">
      <alignment vertical="center"/>
    </xf>
    <xf numFmtId="0" fontId="18" fillId="0" borderId="31" xfId="0" applyFont="1" applyBorder="1" applyAlignment="1" applyProtection="1">
      <alignment vertical="center" wrapText="1"/>
    </xf>
    <xf numFmtId="0" fontId="18" fillId="0" borderId="49" xfId="0" applyFont="1" applyBorder="1" applyAlignment="1" applyProtection="1">
      <alignment vertical="center" wrapText="1"/>
    </xf>
    <xf numFmtId="0" fontId="1" fillId="0" borderId="38" xfId="0" applyFont="1" applyBorder="1" applyAlignment="1" applyProtection="1">
      <alignment horizontal="center" vertical="center"/>
    </xf>
    <xf numFmtId="0" fontId="7" fillId="0" borderId="0" xfId="0" applyFont="1" applyFill="1" applyProtection="1"/>
    <xf numFmtId="0" fontId="1" fillId="0" borderId="0" xfId="0" applyFont="1" applyFill="1" applyBorder="1" applyProtection="1"/>
    <xf numFmtId="0" fontId="7" fillId="0" borderId="0" xfId="0" applyFont="1" applyFill="1" applyAlignment="1" applyProtection="1">
      <alignment horizontal="left"/>
    </xf>
    <xf numFmtId="0" fontId="1" fillId="0" borderId="0" xfId="0" applyFont="1" applyFill="1" applyAlignment="1" applyProtection="1">
      <alignment horizontal="left"/>
    </xf>
    <xf numFmtId="0" fontId="7" fillId="0" borderId="2" xfId="0" applyFont="1" applyFill="1" applyBorder="1" applyAlignment="1" applyProtection="1">
      <alignment horizontal="center" vertical="center" wrapText="1"/>
    </xf>
    <xf numFmtId="9" fontId="1" fillId="0" borderId="49" xfId="0" applyNumberFormat="1" applyFont="1" applyBorder="1" applyAlignment="1" applyProtection="1">
      <alignment horizontal="center" vertical="center"/>
    </xf>
    <xf numFmtId="0" fontId="0" fillId="0" borderId="0" xfId="0" quotePrefix="1" applyAlignment="1">
      <alignment wrapText="1"/>
    </xf>
    <xf numFmtId="0" fontId="1" fillId="2" borderId="14" xfId="0"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0" fillId="0" borderId="0" xfId="1" applyNumberFormat="1" applyFont="1" applyAlignment="1">
      <alignment wrapText="1"/>
    </xf>
    <xf numFmtId="0" fontId="3" fillId="5" borderId="9" xfId="0" applyFont="1" applyFill="1" applyBorder="1" applyAlignment="1" applyProtection="1">
      <alignment vertical="center" wrapText="1"/>
    </xf>
    <xf numFmtId="0" fontId="7" fillId="2" borderId="2"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4" borderId="5"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1" fillId="2" borderId="9" xfId="0" applyFont="1" applyFill="1" applyBorder="1" applyAlignment="1" applyProtection="1">
      <alignment horizontal="center"/>
    </xf>
    <xf numFmtId="0" fontId="12" fillId="2" borderId="2"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1" fillId="4" borderId="4" xfId="0" applyFont="1" applyFill="1" applyBorder="1" applyAlignment="1" applyProtection="1">
      <alignment horizontal="center" vertical="center" wrapText="1"/>
    </xf>
    <xf numFmtId="0" fontId="1" fillId="2" borderId="2" xfId="0" applyFont="1" applyFill="1" applyBorder="1" applyAlignment="1" applyProtection="1">
      <alignment horizontal="left" vertical="center"/>
    </xf>
    <xf numFmtId="0" fontId="1" fillId="2" borderId="9" xfId="0" applyFont="1" applyFill="1" applyBorder="1" applyAlignment="1" applyProtection="1">
      <alignment horizontal="left" vertical="center"/>
    </xf>
    <xf numFmtId="0" fontId="13"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7" fillId="2"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 fillId="2" borderId="2" xfId="0" applyFont="1" applyFill="1" applyBorder="1" applyAlignment="1" applyProtection="1">
      <alignment horizontal="center" wrapText="1"/>
    </xf>
    <xf numFmtId="0" fontId="18" fillId="2" borderId="10" xfId="0" applyFont="1" applyFill="1" applyBorder="1" applyAlignment="1" applyProtection="1">
      <alignment horizontal="left"/>
    </xf>
    <xf numFmtId="0" fontId="21" fillId="0" borderId="1" xfId="0" applyFont="1" applyBorder="1" applyAlignment="1" applyProtection="1">
      <alignment horizontal="center" vertical="center"/>
    </xf>
    <xf numFmtId="0" fontId="7" fillId="2" borderId="0" xfId="0" applyFont="1" applyFill="1" applyBorder="1" applyAlignment="1" applyProtection="1">
      <alignment horizontal="center" vertical="center" wrapText="1"/>
    </xf>
    <xf numFmtId="0" fontId="18" fillId="0" borderId="6" xfId="0" applyFont="1" applyBorder="1" applyAlignment="1" applyProtection="1">
      <alignment horizontal="left" vertical="center"/>
    </xf>
    <xf numFmtId="0" fontId="18" fillId="0" borderId="6" xfId="0" applyFont="1" applyBorder="1" applyAlignment="1" applyProtection="1">
      <alignment vertical="center" wrapText="1"/>
    </xf>
    <xf numFmtId="0" fontId="1" fillId="5" borderId="0" xfId="0" applyFont="1" applyFill="1" applyProtection="1"/>
    <xf numFmtId="0" fontId="1" fillId="0" borderId="2" xfId="0" applyFont="1" applyFill="1" applyBorder="1" applyAlignment="1" applyProtection="1">
      <alignment horizontal="left" vertical="center"/>
    </xf>
    <xf numFmtId="0" fontId="2" fillId="0" borderId="8" xfId="0" applyFont="1" applyFill="1" applyBorder="1" applyAlignment="1" applyProtection="1">
      <alignment horizontal="center" vertical="center"/>
    </xf>
    <xf numFmtId="14" fontId="1" fillId="0" borderId="0" xfId="0" applyNumberFormat="1" applyFont="1" applyFill="1" applyProtection="1"/>
    <xf numFmtId="14" fontId="1" fillId="0" borderId="0" xfId="0" applyNumberFormat="1" applyFont="1" applyFill="1" applyAlignment="1" applyProtection="1">
      <alignment wrapText="1"/>
    </xf>
    <xf numFmtId="0" fontId="8" fillId="0" borderId="8"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7" fillId="0" borderId="9" xfId="0" applyFont="1" applyBorder="1" applyProtection="1"/>
    <xf numFmtId="0" fontId="7" fillId="0" borderId="9" xfId="0" applyFont="1" applyBorder="1" applyAlignment="1" applyProtection="1">
      <alignment vertical="center" wrapText="1"/>
    </xf>
    <xf numFmtId="0" fontId="7" fillId="2" borderId="2" xfId="0" applyFont="1" applyFill="1" applyBorder="1" applyAlignment="1" applyProtection="1">
      <alignment horizontal="center" wrapText="1"/>
    </xf>
    <xf numFmtId="0" fontId="14" fillId="2" borderId="2"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1" fillId="0" borderId="0" xfId="0" applyFont="1" applyBorder="1" applyAlignment="1" applyProtection="1">
      <alignment horizontal="left"/>
    </xf>
    <xf numFmtId="0" fontId="2" fillId="2" borderId="9" xfId="0" applyFont="1" applyFill="1" applyBorder="1" applyAlignment="1" applyProtection="1">
      <alignment horizontal="center" vertical="center" wrapText="1"/>
    </xf>
    <xf numFmtId="0" fontId="1" fillId="0" borderId="0" xfId="0" applyFont="1" applyBorder="1" applyAlignment="1" applyProtection="1">
      <alignment horizont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0" xfId="0" applyFont="1" applyAlignment="1" applyProtection="1">
      <alignment horizontal="center" vertical="center"/>
    </xf>
    <xf numFmtId="0" fontId="7" fillId="0" borderId="0" xfId="0" applyFont="1" applyFill="1" applyAlignment="1" applyProtection="1">
      <alignment horizontal="center" vertical="center"/>
    </xf>
    <xf numFmtId="3" fontId="7" fillId="4" borderId="2" xfId="0" applyNumberFormat="1" applyFont="1" applyFill="1" applyBorder="1" applyAlignment="1" applyProtection="1">
      <alignment horizontal="center" vertical="center" wrapText="1"/>
    </xf>
    <xf numFmtId="3" fontId="7" fillId="4" borderId="6"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3" fontId="7" fillId="0" borderId="2" xfId="0" applyNumberFormat="1" applyFont="1" applyFill="1" applyBorder="1" applyAlignment="1" applyProtection="1">
      <alignment horizontal="center" vertical="center" wrapText="1"/>
    </xf>
    <xf numFmtId="3" fontId="7" fillId="0" borderId="6" xfId="0" applyNumberFormat="1" applyFont="1" applyFill="1" applyBorder="1" applyAlignment="1" applyProtection="1">
      <alignment horizontal="center" vertical="center" wrapText="1"/>
    </xf>
    <xf numFmtId="3" fontId="2" fillId="0" borderId="8" xfId="0" applyNumberFormat="1" applyFont="1" applyFill="1" applyBorder="1" applyAlignment="1" applyProtection="1">
      <alignment horizontal="center" vertical="center"/>
    </xf>
    <xf numFmtId="0" fontId="7" fillId="2" borderId="0" xfId="0" applyFont="1" applyFill="1" applyProtection="1"/>
    <xf numFmtId="0" fontId="1" fillId="2" borderId="13"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1" fillId="2" borderId="13"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3" fillId="5" borderId="48" xfId="0" applyFont="1" applyFill="1" applyBorder="1" applyAlignment="1" applyProtection="1">
      <alignment horizontal="left" vertical="center" wrapText="1"/>
    </xf>
    <xf numFmtId="0" fontId="3" fillId="5" borderId="50" xfId="0" applyFont="1" applyFill="1" applyBorder="1" applyAlignment="1" applyProtection="1">
      <alignment horizontal="left" vertical="center" wrapText="1"/>
    </xf>
    <xf numFmtId="0" fontId="3" fillId="5" borderId="14" xfId="0" applyFont="1" applyFill="1" applyBorder="1" applyAlignment="1" applyProtection="1">
      <alignment horizontal="left" vertical="center" wrapText="1"/>
    </xf>
    <xf numFmtId="0" fontId="1" fillId="2" borderId="13"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8" xfId="0" applyFont="1" applyFill="1" applyBorder="1" applyAlignment="1" applyProtection="1">
      <alignment horizontal="center"/>
    </xf>
    <xf numFmtId="0" fontId="12" fillId="2" borderId="9" xfId="0" applyFont="1" applyFill="1" applyBorder="1" applyAlignment="1" applyProtection="1">
      <alignment horizontal="center" vertical="center" wrapText="1"/>
    </xf>
    <xf numFmtId="0" fontId="7" fillId="4" borderId="5"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xf>
    <xf numFmtId="0" fontId="7" fillId="4" borderId="6" xfId="0" applyFont="1" applyFill="1" applyBorder="1" applyAlignment="1" applyProtection="1">
      <alignment horizontal="left" vertical="center" wrapText="1"/>
    </xf>
    <xf numFmtId="0" fontId="12" fillId="3" borderId="9" xfId="0" applyFont="1" applyFill="1" applyBorder="1" applyAlignment="1" applyProtection="1">
      <alignment horizontal="center" vertical="center" wrapText="1"/>
    </xf>
    <xf numFmtId="0" fontId="1" fillId="4" borderId="45" xfId="0" applyFont="1" applyFill="1" applyBorder="1" applyAlignment="1" applyProtection="1">
      <alignment horizontal="center" vertical="center" wrapText="1"/>
    </xf>
    <xf numFmtId="0" fontId="1" fillId="4" borderId="46" xfId="0"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15" fillId="2" borderId="9"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3" fontId="7" fillId="4" borderId="13" xfId="0" applyNumberFormat="1" applyFont="1" applyFill="1" applyBorder="1" applyAlignment="1" applyProtection="1">
      <alignment horizontal="center" vertical="center" wrapText="1"/>
    </xf>
    <xf numFmtId="3" fontId="7" fillId="4" borderId="2" xfId="0" applyNumberFormat="1" applyFont="1" applyFill="1" applyBorder="1" applyAlignment="1" applyProtection="1">
      <alignment horizontal="center" vertical="center" wrapText="1"/>
    </xf>
    <xf numFmtId="3" fontId="7" fillId="4" borderId="6" xfId="0" applyNumberFormat="1" applyFont="1" applyFill="1" applyBorder="1" applyAlignment="1" applyProtection="1">
      <alignment horizontal="center" vertical="center" wrapText="1"/>
    </xf>
    <xf numFmtId="0" fontId="1" fillId="2" borderId="16" xfId="0" applyFont="1" applyFill="1" applyBorder="1" applyAlignment="1" applyProtection="1">
      <alignment horizontal="center"/>
    </xf>
    <xf numFmtId="0" fontId="1" fillId="2" borderId="12" xfId="0" applyFont="1" applyFill="1" applyBorder="1" applyAlignment="1" applyProtection="1">
      <alignment horizontal="center"/>
    </xf>
    <xf numFmtId="0" fontId="1" fillId="2" borderId="17" xfId="0" applyFont="1" applyFill="1" applyBorder="1" applyAlignment="1" applyProtection="1">
      <alignment horizontal="center"/>
    </xf>
    <xf numFmtId="0" fontId="1" fillId="2" borderId="9" xfId="0" applyFont="1" applyFill="1" applyBorder="1" applyAlignment="1" applyProtection="1">
      <alignment horizontal="center"/>
    </xf>
    <xf numFmtId="0" fontId="15" fillId="2" borderId="13"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12" fillId="2" borderId="13"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15" fillId="4" borderId="45" xfId="0" applyFont="1" applyFill="1" applyBorder="1" applyAlignment="1" applyProtection="1">
      <alignment horizontal="center" vertical="center" wrapText="1"/>
    </xf>
    <xf numFmtId="0" fontId="15" fillId="4" borderId="27" xfId="0" applyFont="1" applyFill="1" applyBorder="1" applyAlignment="1" applyProtection="1">
      <alignment horizontal="center" vertical="center" wrapText="1"/>
    </xf>
    <xf numFmtId="0" fontId="15" fillId="2" borderId="13"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15" fillId="2" borderId="16" xfId="0" applyFont="1" applyFill="1" applyBorder="1" applyAlignment="1" applyProtection="1">
      <alignment horizontal="left" vertical="center" wrapText="1"/>
    </xf>
    <xf numFmtId="0" fontId="15" fillId="2" borderId="12" xfId="0" applyFont="1" applyFill="1" applyBorder="1" applyAlignment="1" applyProtection="1">
      <alignment horizontal="left" vertical="center" wrapText="1"/>
    </xf>
    <xf numFmtId="0" fontId="15" fillId="2" borderId="17"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5" fillId="2" borderId="25" xfId="0" applyFont="1" applyFill="1" applyBorder="1" applyAlignment="1" applyProtection="1">
      <alignment horizontal="left" vertical="center" wrapText="1"/>
    </xf>
    <xf numFmtId="0" fontId="15" fillId="2" borderId="18"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0" fontId="15" fillId="4" borderId="46"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15" fillId="2" borderId="16"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7" xfId="0" applyFont="1" applyFill="1" applyBorder="1" applyAlignment="1" applyProtection="1">
      <alignment vertical="center" wrapText="1"/>
    </xf>
    <xf numFmtId="0" fontId="15" fillId="2" borderId="18"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9" xfId="0" applyFont="1" applyFill="1" applyBorder="1" applyAlignment="1" applyProtection="1">
      <alignment vertical="center" wrapText="1"/>
    </xf>
    <xf numFmtId="0" fontId="7" fillId="4" borderId="4"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0" fontId="12" fillId="2" borderId="13" xfId="0"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15" fillId="2" borderId="3"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5" fillId="3" borderId="45" xfId="0" applyFont="1" applyFill="1" applyBorder="1" applyAlignment="1" applyProtection="1">
      <alignment horizontal="center" vertical="center" wrapText="1"/>
    </xf>
    <xf numFmtId="0" fontId="15" fillId="3" borderId="46" xfId="0" applyFont="1" applyFill="1" applyBorder="1" applyAlignment="1" applyProtection="1">
      <alignment horizontal="center" vertical="center" wrapText="1"/>
    </xf>
    <xf numFmtId="0" fontId="15" fillId="3" borderId="27" xfId="0" applyFont="1" applyFill="1" applyBorder="1" applyAlignment="1" applyProtection="1">
      <alignment horizontal="center" vertical="center" wrapText="1"/>
    </xf>
    <xf numFmtId="4" fontId="23" fillId="2" borderId="13" xfId="0" applyNumberFormat="1" applyFont="1" applyFill="1" applyBorder="1" applyAlignment="1" applyProtection="1">
      <alignment horizontal="center" vertical="center" wrapText="1"/>
    </xf>
    <xf numFmtId="4" fontId="23" fillId="2" borderId="2" xfId="0" applyNumberFormat="1" applyFont="1" applyFill="1" applyBorder="1" applyAlignment="1" applyProtection="1">
      <alignment horizontal="center" vertical="center" wrapText="1"/>
    </xf>
    <xf numFmtId="4" fontId="23" fillId="2" borderId="8" xfId="0" applyNumberFormat="1" applyFont="1" applyFill="1" applyBorder="1" applyAlignment="1" applyProtection="1">
      <alignment horizontal="center" vertical="center" wrapText="1"/>
    </xf>
    <xf numFmtId="0" fontId="1" fillId="2" borderId="13" xfId="0" applyFont="1" applyFill="1" applyBorder="1" applyAlignment="1" applyProtection="1">
      <alignment horizontal="center" wrapText="1"/>
    </xf>
    <xf numFmtId="0" fontId="1" fillId="2" borderId="2"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1" fillId="2" borderId="9" xfId="0" applyFont="1" applyFill="1" applyBorder="1" applyAlignment="1" applyProtection="1">
      <alignment horizontal="left" vertical="center" wrapText="1"/>
    </xf>
    <xf numFmtId="0" fontId="1" fillId="2" borderId="3" xfId="0" applyFont="1" applyFill="1" applyBorder="1" applyAlignment="1" applyProtection="1">
      <alignment horizontal="left" vertical="center" wrapText="1"/>
    </xf>
    <xf numFmtId="0" fontId="7" fillId="4" borderId="5" xfId="0" applyFont="1" applyFill="1" applyBorder="1" applyAlignment="1" applyProtection="1">
      <alignment horizontal="left" vertical="top" wrapText="1"/>
    </xf>
    <xf numFmtId="0" fontId="7" fillId="4" borderId="2" xfId="0" applyFont="1" applyFill="1" applyBorder="1" applyAlignment="1" applyProtection="1">
      <alignment horizontal="left" vertical="top" wrapText="1"/>
    </xf>
    <xf numFmtId="0" fontId="7" fillId="4" borderId="6" xfId="0" applyFont="1" applyFill="1" applyBorder="1" applyAlignment="1" applyProtection="1">
      <alignment horizontal="left" vertical="top" wrapText="1"/>
    </xf>
    <xf numFmtId="2" fontId="1" fillId="0" borderId="9" xfId="0" applyNumberFormat="1" applyFont="1" applyFill="1" applyBorder="1" applyAlignment="1" applyProtection="1">
      <alignment horizontal="center" wrapText="1"/>
      <protection locked="0"/>
    </xf>
    <xf numFmtId="0" fontId="7" fillId="2" borderId="13" xfId="0" applyFont="1" applyFill="1" applyBorder="1" applyAlignment="1" applyProtection="1">
      <alignment horizontal="left" vertical="center"/>
    </xf>
    <xf numFmtId="0" fontId="7" fillId="2" borderId="2"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6" fillId="2" borderId="9" xfId="0" applyFont="1" applyFill="1" applyBorder="1" applyAlignment="1" applyProtection="1">
      <alignment horizontal="center"/>
    </xf>
    <xf numFmtId="0" fontId="6" fillId="2" borderId="3" xfId="0" applyFont="1" applyFill="1" applyBorder="1" applyAlignment="1" applyProtection="1">
      <alignment horizontal="center"/>
    </xf>
    <xf numFmtId="0" fontId="7" fillId="4" borderId="27"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xf>
    <xf numFmtId="49" fontId="1" fillId="0" borderId="14" xfId="0" applyNumberFormat="1" applyFont="1" applyFill="1" applyBorder="1" applyAlignment="1" applyProtection="1">
      <alignment horizontal="center" vertical="center"/>
      <protection locked="0"/>
    </xf>
    <xf numFmtId="49" fontId="1" fillId="0" borderId="26" xfId="0" applyNumberFormat="1" applyFont="1" applyFill="1" applyBorder="1" applyAlignment="1" applyProtection="1">
      <alignment horizontal="center" vertical="center"/>
      <protection locked="0"/>
    </xf>
    <xf numFmtId="0" fontId="1" fillId="2" borderId="23" xfId="0" applyFont="1" applyFill="1" applyBorder="1" applyAlignment="1" applyProtection="1">
      <alignment horizontal="left" vertical="center" wrapText="1"/>
    </xf>
    <xf numFmtId="0" fontId="1" fillId="2" borderId="21" xfId="0" applyFont="1" applyFill="1" applyBorder="1" applyAlignment="1" applyProtection="1">
      <alignment horizontal="left" vertical="center" wrapText="1"/>
    </xf>
    <xf numFmtId="0" fontId="1" fillId="2" borderId="23" xfId="0" applyFont="1" applyFill="1" applyBorder="1" applyAlignment="1" applyProtection="1">
      <alignment horizontal="left" vertical="center"/>
    </xf>
    <xf numFmtId="0" fontId="1" fillId="2" borderId="15" xfId="0" applyFont="1" applyFill="1" applyBorder="1" applyAlignment="1" applyProtection="1">
      <alignment horizontal="left" vertical="center"/>
    </xf>
    <xf numFmtId="0" fontId="1" fillId="2" borderId="21" xfId="0" applyFont="1" applyFill="1" applyBorder="1" applyAlignment="1" applyProtection="1">
      <alignment horizontal="left" vertical="center"/>
    </xf>
    <xf numFmtId="14" fontId="1" fillId="0" borderId="9" xfId="0" applyNumberFormat="1"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xf>
    <xf numFmtId="49" fontId="1" fillId="0" borderId="33" xfId="0" applyNumberFormat="1" applyFont="1" applyFill="1" applyBorder="1" applyAlignment="1" applyProtection="1">
      <alignment horizontal="center" wrapText="1"/>
      <protection locked="0"/>
    </xf>
    <xf numFmtId="49" fontId="1" fillId="0" borderId="34" xfId="0" applyNumberFormat="1" applyFont="1" applyFill="1" applyBorder="1" applyAlignment="1" applyProtection="1">
      <alignment horizontal="center" wrapText="1"/>
      <protection locked="0"/>
    </xf>
    <xf numFmtId="49" fontId="1" fillId="0" borderId="9" xfId="0" applyNumberFormat="1" applyFont="1" applyFill="1" applyBorder="1" applyAlignment="1" applyProtection="1">
      <alignment horizontal="left" vertical="center" wrapText="1"/>
      <protection locked="0"/>
    </xf>
    <xf numFmtId="14" fontId="1" fillId="0" borderId="13"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25" xfId="0" applyFont="1" applyFill="1" applyBorder="1" applyAlignment="1" applyProtection="1">
      <alignment horizontal="left" vertical="center" wrapText="1"/>
    </xf>
    <xf numFmtId="49" fontId="1" fillId="0" borderId="13" xfId="0" applyNumberFormat="1" applyFont="1" applyFill="1" applyBorder="1" applyAlignment="1" applyProtection="1">
      <alignment horizontal="center" vertical="center" wrapText="1"/>
      <protection locked="0"/>
    </xf>
    <xf numFmtId="49" fontId="1" fillId="0" borderId="2" xfId="0" applyNumberFormat="1" applyFont="1" applyFill="1" applyBorder="1" applyAlignment="1" applyProtection="1">
      <alignment horizontal="center" vertical="center" wrapText="1"/>
      <protection locked="0"/>
    </xf>
    <xf numFmtId="49" fontId="1" fillId="0" borderId="6" xfId="0" applyNumberFormat="1"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3" fillId="0" borderId="9" xfId="0" applyFont="1" applyFill="1" applyBorder="1" applyAlignment="1" applyProtection="1">
      <alignment horizontal="left" vertical="center" wrapText="1"/>
    </xf>
    <xf numFmtId="0" fontId="12" fillId="2" borderId="39" xfId="0" applyFont="1" applyFill="1" applyBorder="1" applyAlignment="1" applyProtection="1">
      <alignment horizontal="left" vertical="center" wrapText="1"/>
    </xf>
    <xf numFmtId="0" fontId="12" fillId="2" borderId="40" xfId="0" applyFont="1" applyFill="1" applyBorder="1" applyAlignment="1" applyProtection="1">
      <alignment horizontal="left" vertical="center" wrapText="1"/>
    </xf>
    <xf numFmtId="0" fontId="12" fillId="2" borderId="41" xfId="0" applyFont="1" applyFill="1" applyBorder="1" applyAlignment="1" applyProtection="1">
      <alignment horizontal="left" vertical="center" wrapText="1"/>
    </xf>
    <xf numFmtId="0" fontId="12" fillId="2" borderId="7"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42" xfId="0" applyFont="1" applyFill="1" applyBorder="1" applyAlignment="1" applyProtection="1">
      <alignment horizontal="left" vertical="center" wrapText="1"/>
    </xf>
    <xf numFmtId="0" fontId="12" fillId="2" borderId="43" xfId="0" applyFont="1" applyFill="1" applyBorder="1" applyAlignment="1" applyProtection="1">
      <alignment horizontal="left" vertical="center" wrapText="1"/>
    </xf>
    <xf numFmtId="0" fontId="12" fillId="2" borderId="44"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4" fillId="0" borderId="48"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35" xfId="0" applyFont="1" applyFill="1" applyBorder="1" applyAlignment="1" applyProtection="1">
      <alignment horizontal="center" vertical="center"/>
      <protection locked="0"/>
    </xf>
    <xf numFmtId="0" fontId="1" fillId="2" borderId="9" xfId="0" applyFont="1" applyFill="1" applyBorder="1" applyAlignment="1" applyProtection="1">
      <alignment horizontal="center" wrapText="1"/>
    </xf>
    <xf numFmtId="0" fontId="1" fillId="2" borderId="3" xfId="0" applyFont="1" applyFill="1" applyBorder="1" applyAlignment="1" applyProtection="1">
      <alignment horizontal="center" wrapText="1"/>
    </xf>
    <xf numFmtId="0" fontId="1" fillId="2" borderId="9"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 fontId="14" fillId="2" borderId="9" xfId="0" applyNumberFormat="1" applyFont="1" applyFill="1" applyBorder="1" applyAlignment="1" applyProtection="1">
      <alignment horizontal="center" vertical="center" wrapText="1"/>
    </xf>
    <xf numFmtId="9" fontId="1" fillId="2" borderId="13" xfId="0" applyNumberFormat="1" applyFont="1" applyFill="1" applyBorder="1" applyAlignment="1" applyProtection="1">
      <alignment horizontal="center" vertical="top"/>
    </xf>
    <xf numFmtId="0" fontId="1" fillId="2" borderId="2" xfId="0" applyFont="1" applyFill="1" applyBorder="1" applyAlignment="1" applyProtection="1">
      <alignment horizontal="center" vertical="top"/>
    </xf>
    <xf numFmtId="0" fontId="1" fillId="2" borderId="6" xfId="0" applyFont="1" applyFill="1" applyBorder="1" applyAlignment="1" applyProtection="1">
      <alignment horizontal="center" vertical="top"/>
    </xf>
    <xf numFmtId="10" fontId="7" fillId="0" borderId="13" xfId="0" applyNumberFormat="1" applyFont="1" applyFill="1" applyBorder="1" applyAlignment="1" applyProtection="1">
      <alignment horizontal="center" vertical="center"/>
      <protection locked="0"/>
    </xf>
    <xf numFmtId="10" fontId="7" fillId="0" borderId="2" xfId="0" applyNumberFormat="1" applyFont="1" applyFill="1" applyBorder="1" applyAlignment="1" applyProtection="1">
      <alignment horizontal="center" vertical="center"/>
      <protection locked="0"/>
    </xf>
    <xf numFmtId="10" fontId="7" fillId="0" borderId="6" xfId="0" applyNumberFormat="1"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4" fontId="14" fillId="0" borderId="13" xfId="0" applyNumberFormat="1" applyFont="1" applyFill="1" applyBorder="1" applyAlignment="1" applyProtection="1">
      <alignment horizontal="center" vertical="center"/>
      <protection locked="0"/>
    </xf>
    <xf numFmtId="4" fontId="14" fillId="0" borderId="2" xfId="0" applyNumberFormat="1" applyFont="1" applyFill="1" applyBorder="1" applyAlignment="1" applyProtection="1">
      <alignment horizontal="center" vertical="center"/>
      <protection locked="0"/>
    </xf>
    <xf numFmtId="4" fontId="14" fillId="0" borderId="8" xfId="0" applyNumberFormat="1" applyFont="1" applyFill="1" applyBorder="1" applyAlignment="1" applyProtection="1">
      <alignment horizontal="center" vertical="center"/>
      <protection locked="0"/>
    </xf>
    <xf numFmtId="0" fontId="7" fillId="2" borderId="5"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4" fontId="7" fillId="0" borderId="9" xfId="0" applyNumberFormat="1" applyFont="1" applyFill="1" applyBorder="1" applyAlignment="1" applyProtection="1">
      <alignment horizontal="right" vertical="center"/>
      <protection locked="0"/>
    </xf>
    <xf numFmtId="0" fontId="7" fillId="2" borderId="4"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7" fillId="4" borderId="13" xfId="0" applyFont="1" applyFill="1" applyBorder="1" applyAlignment="1" applyProtection="1">
      <alignment horizontal="center" vertical="center" wrapText="1"/>
    </xf>
    <xf numFmtId="0" fontId="1" fillId="3" borderId="4" xfId="0" applyFont="1" applyFill="1" applyBorder="1" applyAlignment="1" applyProtection="1">
      <alignment horizontal="left" vertical="center" wrapText="1"/>
    </xf>
    <xf numFmtId="0" fontId="1" fillId="3" borderId="9" xfId="0" applyFont="1" applyFill="1" applyBorder="1" applyAlignment="1" applyProtection="1">
      <alignment horizontal="left" vertical="center" wrapText="1"/>
    </xf>
    <xf numFmtId="0" fontId="1" fillId="0" borderId="9"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14" fontId="1" fillId="0" borderId="14"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wrapText="1"/>
    </xf>
    <xf numFmtId="49" fontId="1" fillId="0" borderId="3" xfId="0" applyNumberFormat="1" applyFont="1" applyFill="1" applyBorder="1" applyAlignment="1" applyProtection="1">
      <alignment horizontal="left" vertical="center" wrapText="1"/>
      <protection locked="0"/>
    </xf>
    <xf numFmtId="0" fontId="7" fillId="0" borderId="36"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center" vertical="center" wrapText="1"/>
      <protection locked="0"/>
    </xf>
    <xf numFmtId="0" fontId="7" fillId="0" borderId="38"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1" fillId="2" borderId="26" xfId="0" applyFont="1" applyFill="1" applyBorder="1" applyAlignment="1" applyProtection="1">
      <alignment horizontal="left" vertical="center" wrapText="1"/>
    </xf>
    <xf numFmtId="0" fontId="7" fillId="3" borderId="27"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4" xfId="0" applyFont="1" applyFill="1" applyBorder="1" applyAlignment="1" applyProtection="1">
      <alignment horizontal="left" vertical="center" wrapText="1"/>
    </xf>
    <xf numFmtId="0" fontId="7" fillId="3" borderId="9" xfId="0" applyFont="1" applyFill="1" applyBorder="1" applyAlignment="1" applyProtection="1">
      <alignment horizontal="left" vertical="center" wrapText="1"/>
    </xf>
    <xf numFmtId="49" fontId="1" fillId="0" borderId="13" xfId="0" applyNumberFormat="1" applyFont="1" applyFill="1" applyBorder="1" applyAlignment="1" applyProtection="1">
      <alignment horizontal="left" vertical="center" wrapText="1"/>
      <protection locked="0"/>
    </xf>
    <xf numFmtId="49" fontId="1" fillId="0" borderId="2" xfId="0" applyNumberFormat="1" applyFont="1" applyFill="1" applyBorder="1" applyAlignment="1" applyProtection="1">
      <alignment horizontal="left" vertical="center" wrapText="1"/>
      <protection locked="0"/>
    </xf>
    <xf numFmtId="49" fontId="1" fillId="0" borderId="6" xfId="0" applyNumberFormat="1" applyFont="1" applyFill="1" applyBorder="1" applyAlignment="1" applyProtection="1">
      <alignment horizontal="left" vertical="center" wrapText="1"/>
      <protection locked="0"/>
    </xf>
    <xf numFmtId="0" fontId="18" fillId="2" borderId="2" xfId="0" applyFont="1" applyFill="1" applyBorder="1" applyProtection="1"/>
    <xf numFmtId="0" fontId="18" fillId="2" borderId="8" xfId="0" applyFont="1" applyFill="1" applyBorder="1" applyProtection="1"/>
    <xf numFmtId="0" fontId="1" fillId="2" borderId="13" xfId="0" applyFont="1" applyFill="1" applyBorder="1" applyAlignment="1" applyProtection="1">
      <alignment vertical="center" wrapText="1"/>
    </xf>
    <xf numFmtId="0" fontId="1" fillId="2" borderId="2"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4" fillId="2" borderId="28"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4" fillId="2" borderId="29" xfId="0" applyFont="1" applyFill="1" applyBorder="1" applyAlignment="1" applyProtection="1">
      <alignment horizontal="center" vertical="center" wrapText="1"/>
    </xf>
    <xf numFmtId="0" fontId="14" fillId="2" borderId="30" xfId="0" applyFont="1" applyFill="1" applyBorder="1" applyAlignment="1" applyProtection="1">
      <alignment horizontal="center" vertical="center" wrapText="1"/>
    </xf>
    <xf numFmtId="0" fontId="14" fillId="2" borderId="31"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5" fillId="4" borderId="45" xfId="0"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0" fontId="15" fillId="4" borderId="27" xfId="0" applyFont="1" applyFill="1" applyBorder="1" applyAlignment="1" applyProtection="1">
      <alignment horizontal="center" vertical="center"/>
    </xf>
    <xf numFmtId="0" fontId="1" fillId="2" borderId="9" xfId="0" applyFont="1" applyFill="1" applyBorder="1" applyAlignment="1" applyProtection="1">
      <alignment horizontal="left" wrapText="1"/>
    </xf>
    <xf numFmtId="0" fontId="1" fillId="2" borderId="3" xfId="0" applyFont="1" applyFill="1" applyBorder="1" applyAlignment="1" applyProtection="1">
      <alignment horizontal="left" wrapText="1"/>
    </xf>
    <xf numFmtId="0" fontId="7" fillId="3" borderId="3" xfId="0" applyFont="1" applyFill="1" applyBorder="1" applyAlignment="1" applyProtection="1">
      <alignment horizontal="left" vertical="center" wrapText="1"/>
    </xf>
    <xf numFmtId="0" fontId="1" fillId="0" borderId="9" xfId="0"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 fillId="2" borderId="13"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0" borderId="9"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2" borderId="9"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7" fillId="3" borderId="13" xfId="0" applyFont="1" applyFill="1" applyBorder="1" applyAlignment="1" applyProtection="1">
      <alignment horizontal="left" vertical="center" wrapText="1"/>
    </xf>
    <xf numFmtId="0" fontId="1" fillId="0" borderId="13"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xf>
    <xf numFmtId="0" fontId="1" fillId="3" borderId="20"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21" xfId="0" applyFont="1" applyFill="1" applyBorder="1" applyAlignment="1" applyProtection="1">
      <alignment horizontal="left" vertical="center" wrapText="1"/>
    </xf>
    <xf numFmtId="0" fontId="1" fillId="3" borderId="22"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xf>
    <xf numFmtId="0" fontId="1" fillId="3" borderId="5" xfId="0" applyFont="1" applyFill="1" applyBorder="1" applyAlignment="1" applyProtection="1">
      <alignment horizontal="left" vertical="center" wrapText="1"/>
    </xf>
    <xf numFmtId="0" fontId="1" fillId="3" borderId="2" xfId="0" applyFont="1" applyFill="1" applyBorder="1" applyAlignment="1" applyProtection="1">
      <alignment horizontal="left" vertical="center" wrapText="1"/>
    </xf>
    <xf numFmtId="0" fontId="1" fillId="3" borderId="8" xfId="0" applyFont="1" applyFill="1" applyBorder="1" applyAlignment="1" applyProtection="1">
      <alignment horizontal="left" vertical="center" wrapText="1"/>
    </xf>
    <xf numFmtId="0" fontId="1" fillId="3" borderId="9"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4" fontId="1" fillId="0" borderId="9" xfId="0" applyNumberFormat="1"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6" borderId="4" xfId="0" applyFont="1" applyFill="1" applyBorder="1" applyAlignment="1" applyProtection="1">
      <alignment horizontal="center" vertical="center" wrapText="1"/>
    </xf>
    <xf numFmtId="0" fontId="7" fillId="6" borderId="9"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3" fontId="7" fillId="4" borderId="9" xfId="0" applyNumberFormat="1" applyFont="1" applyFill="1" applyBorder="1" applyAlignment="1" applyProtection="1">
      <alignment horizontal="center" vertical="center" wrapText="1"/>
    </xf>
    <xf numFmtId="3" fontId="7" fillId="4" borderId="3" xfId="0" applyNumberFormat="1" applyFont="1" applyFill="1" applyBorder="1" applyAlignment="1" applyProtection="1">
      <alignment horizontal="center" vertical="center" wrapText="1"/>
    </xf>
    <xf numFmtId="0" fontId="14" fillId="2" borderId="4"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14" fillId="0" borderId="3" xfId="0" applyFont="1" applyFill="1" applyBorder="1" applyAlignment="1" applyProtection="1">
      <alignment horizontal="center" vertical="center" wrapText="1"/>
    </xf>
    <xf numFmtId="0" fontId="7" fillId="4" borderId="5" xfId="0" applyFont="1" applyFill="1" applyBorder="1" applyAlignment="1" applyProtection="1">
      <alignment horizontal="center" wrapText="1"/>
    </xf>
    <xf numFmtId="0" fontId="7" fillId="4" borderId="2" xfId="0" applyFont="1" applyFill="1" applyBorder="1" applyAlignment="1" applyProtection="1">
      <alignment horizontal="center" wrapText="1"/>
    </xf>
    <xf numFmtId="0" fontId="7" fillId="4" borderId="6" xfId="0" applyFont="1" applyFill="1" applyBorder="1" applyAlignment="1" applyProtection="1">
      <alignment horizontal="center" wrapText="1"/>
    </xf>
    <xf numFmtId="0" fontId="7" fillId="0" borderId="1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2" borderId="2"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 fillId="2" borderId="0" xfId="0" applyFont="1" applyFill="1" applyBorder="1" applyAlignment="1" applyProtection="1">
      <alignment horizontal="center"/>
    </xf>
    <xf numFmtId="0" fontId="1" fillId="2" borderId="18"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19" xfId="0" applyFont="1" applyFill="1" applyBorder="1" applyAlignment="1" applyProtection="1">
      <alignment horizontal="center"/>
    </xf>
    <xf numFmtId="0" fontId="1" fillId="4" borderId="2" xfId="0" applyFont="1" applyFill="1" applyBorder="1" applyAlignment="1" applyProtection="1">
      <alignment horizontal="left" vertical="top" wrapText="1"/>
    </xf>
    <xf numFmtId="0" fontId="1" fillId="4" borderId="6" xfId="0" applyFont="1" applyFill="1" applyBorder="1" applyAlignment="1" applyProtection="1">
      <alignment horizontal="left" vertical="top" wrapText="1"/>
    </xf>
    <xf numFmtId="0" fontId="7" fillId="2" borderId="9" xfId="0" applyFont="1" applyFill="1" applyBorder="1" applyAlignment="1" applyProtection="1">
      <alignment horizontal="center"/>
    </xf>
    <xf numFmtId="0" fontId="7" fillId="2" borderId="3" xfId="0" applyFont="1" applyFill="1" applyBorder="1" applyAlignment="1" applyProtection="1">
      <alignment horizontal="center"/>
    </xf>
    <xf numFmtId="0" fontId="18" fillId="0" borderId="9" xfId="0" applyFont="1" applyBorder="1" applyAlignment="1" applyProtection="1">
      <alignment horizontal="left"/>
    </xf>
  </cellXfs>
  <cellStyles count="2">
    <cellStyle name="Нормален" xfId="0" builtinId="0"/>
    <cellStyle name="Процент" xfId="1" builtinId="5"/>
  </cellStyles>
  <dxfs count="3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AC$46"/>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Radio" firstButton="1" fmlaLink="$AC$187"/>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AC$194"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C$195"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C$204"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AC$206"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C$214"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C$211" lockText="1"/>
</file>

<file path=xl/ctrlProps/ctrlProp4.xml><?xml version="1.0" encoding="utf-8"?>
<formControlPr xmlns="http://schemas.microsoft.com/office/spreadsheetml/2009/9/main" objectType="Radio"/>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C$223"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AC$224" lockText="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AC$225"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AC$230"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AC$235"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AC$238"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le>

<file path=xl/ctrlProps/ctrlProp60.xml><?xml version="1.0" encoding="utf-8"?>
<formControlPr xmlns="http://schemas.microsoft.com/office/spreadsheetml/2009/9/main" objectType="Radio" firstButton="1" fmlaLink="$AC$239"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AC$246"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C$247"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C$252"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C$258"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firstButton="1" fmlaLink="$AC$73" lockText="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C$213"/>
</file>

<file path=xl/ctrlProps/ctrlProp8.xml><?xml version="1.0" encoding="utf-8"?>
<formControlPr xmlns="http://schemas.microsoft.com/office/spreadsheetml/2009/9/main" objectType="Radio"/>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firstButton="1" fmlaLink="$AC$189"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419100</xdr:colOff>
          <xdr:row>45</xdr:row>
          <xdr:rowOff>257175</xdr:rowOff>
        </xdr:from>
        <xdr:to>
          <xdr:col>25</xdr:col>
          <xdr:colOff>171450</xdr:colOff>
          <xdr:row>45</xdr:row>
          <xdr:rowOff>495300</xdr:rowOff>
        </xdr:to>
        <xdr:sp macro="" textlink="">
          <xdr:nvSpPr>
            <xdr:cNvPr id="1122" name="Option Button 98" hidden="1">
              <a:extLst>
                <a:ext uri="{63B3BB69-23CF-44E3-9099-C40C66FF867C}">
                  <a14:compatExt spid="_x0000_s11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428625</xdr:colOff>
          <xdr:row>46</xdr:row>
          <xdr:rowOff>285750</xdr:rowOff>
        </xdr:from>
        <xdr:to>
          <xdr:col>26</xdr:col>
          <xdr:colOff>47625</xdr:colOff>
          <xdr:row>46</xdr:row>
          <xdr:rowOff>504825</xdr:rowOff>
        </xdr:to>
        <xdr:sp macro="" textlink="">
          <xdr:nvSpPr>
            <xdr:cNvPr id="1123" name="Option Button 99" hidden="1">
              <a:extLst>
                <a:ext uri="{63B3BB69-23CF-44E3-9099-C40C66FF867C}">
                  <a14:compatExt spid="_x0000_s11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428625</xdr:colOff>
          <xdr:row>47</xdr:row>
          <xdr:rowOff>257175</xdr:rowOff>
        </xdr:from>
        <xdr:to>
          <xdr:col>25</xdr:col>
          <xdr:colOff>247650</xdr:colOff>
          <xdr:row>47</xdr:row>
          <xdr:rowOff>466725</xdr:rowOff>
        </xdr:to>
        <xdr:sp macro="" textlink="">
          <xdr:nvSpPr>
            <xdr:cNvPr id="1124" name="Option Button 100" hidden="1">
              <a:extLst>
                <a:ext uri="{63B3BB69-23CF-44E3-9099-C40C66FF867C}">
                  <a14:compatExt spid="_x0000_s11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438150</xdr:colOff>
          <xdr:row>48</xdr:row>
          <xdr:rowOff>200025</xdr:rowOff>
        </xdr:from>
        <xdr:to>
          <xdr:col>25</xdr:col>
          <xdr:colOff>247650</xdr:colOff>
          <xdr:row>48</xdr:row>
          <xdr:rowOff>428625</xdr:rowOff>
        </xdr:to>
        <xdr:sp macro="" textlink="">
          <xdr:nvSpPr>
            <xdr:cNvPr id="1125" name="Option Button 101" hidden="1">
              <a:extLst>
                <a:ext uri="{63B3BB69-23CF-44E3-9099-C40C66FF867C}">
                  <a14:compatExt spid="_x0000_s11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428625</xdr:colOff>
          <xdr:row>49</xdr:row>
          <xdr:rowOff>361950</xdr:rowOff>
        </xdr:from>
        <xdr:to>
          <xdr:col>25</xdr:col>
          <xdr:colOff>209550</xdr:colOff>
          <xdr:row>49</xdr:row>
          <xdr:rowOff>581025</xdr:rowOff>
        </xdr:to>
        <xdr:sp macro="" textlink="">
          <xdr:nvSpPr>
            <xdr:cNvPr id="1126" name="Option Button 102" hidden="1">
              <a:extLst>
                <a:ext uri="{63B3BB69-23CF-44E3-9099-C40C66FF867C}">
                  <a14:compatExt spid="_x0000_s11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419100</xdr:colOff>
          <xdr:row>50</xdr:row>
          <xdr:rowOff>209550</xdr:rowOff>
        </xdr:from>
        <xdr:to>
          <xdr:col>25</xdr:col>
          <xdr:colOff>266700</xdr:colOff>
          <xdr:row>50</xdr:row>
          <xdr:rowOff>447675</xdr:rowOff>
        </xdr:to>
        <xdr:sp macro="" textlink="">
          <xdr:nvSpPr>
            <xdr:cNvPr id="1127" name="Option Button 103" hidden="1">
              <a:extLst>
                <a:ext uri="{63B3BB69-23CF-44E3-9099-C40C66FF867C}">
                  <a14:compatExt spid="_x0000_s112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438150</xdr:colOff>
          <xdr:row>51</xdr:row>
          <xdr:rowOff>485775</xdr:rowOff>
        </xdr:from>
        <xdr:to>
          <xdr:col>26</xdr:col>
          <xdr:colOff>19050</xdr:colOff>
          <xdr:row>51</xdr:row>
          <xdr:rowOff>685800</xdr:rowOff>
        </xdr:to>
        <xdr:sp macro="" textlink="">
          <xdr:nvSpPr>
            <xdr:cNvPr id="1128" name="Option Button 104" hidden="1">
              <a:extLst>
                <a:ext uri="{63B3BB69-23CF-44E3-9099-C40C66FF867C}">
                  <a14:compatExt spid="_x0000_s11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409575</xdr:colOff>
          <xdr:row>54</xdr:row>
          <xdr:rowOff>447675</xdr:rowOff>
        </xdr:from>
        <xdr:to>
          <xdr:col>25</xdr:col>
          <xdr:colOff>266700</xdr:colOff>
          <xdr:row>54</xdr:row>
          <xdr:rowOff>676275</xdr:rowOff>
        </xdr:to>
        <xdr:sp macro="" textlink="">
          <xdr:nvSpPr>
            <xdr:cNvPr id="1129" name="Option Button 105" hidden="1">
              <a:extLst>
                <a:ext uri="{63B3BB69-23CF-44E3-9099-C40C66FF867C}">
                  <a14:compatExt spid="_x0000_s1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438150</xdr:colOff>
          <xdr:row>55</xdr:row>
          <xdr:rowOff>466725</xdr:rowOff>
        </xdr:from>
        <xdr:to>
          <xdr:col>26</xdr:col>
          <xdr:colOff>19050</xdr:colOff>
          <xdr:row>55</xdr:row>
          <xdr:rowOff>676275</xdr:rowOff>
        </xdr:to>
        <xdr:sp macro="" textlink="">
          <xdr:nvSpPr>
            <xdr:cNvPr id="1130" name="Option Button 106" hidden="1">
              <a:extLst>
                <a:ext uri="{63B3BB69-23CF-44E3-9099-C40C66FF867C}">
                  <a14:compatExt spid="_x0000_s11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72</xdr:row>
          <xdr:rowOff>9525</xdr:rowOff>
        </xdr:from>
        <xdr:to>
          <xdr:col>26</xdr:col>
          <xdr:colOff>628650</xdr:colOff>
          <xdr:row>75</xdr:row>
          <xdr:rowOff>0</xdr:rowOff>
        </xdr:to>
        <xdr:sp macro="" textlink="">
          <xdr:nvSpPr>
            <xdr:cNvPr id="1146" name="Group Box 122" hidden="1">
              <a:extLst>
                <a:ext uri="{63B3BB69-23CF-44E3-9099-C40C66FF867C}">
                  <a14:compatExt spid="_x0000_s114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9525</xdr:rowOff>
        </xdr:from>
        <xdr:to>
          <xdr:col>20</xdr:col>
          <xdr:colOff>9525</xdr:colOff>
          <xdr:row>188</xdr:row>
          <xdr:rowOff>9525</xdr:rowOff>
        </xdr:to>
        <xdr:sp macro="" textlink="">
          <xdr:nvSpPr>
            <xdr:cNvPr id="1161" name="Group Box 137" hidden="1">
              <a:extLst>
                <a:ext uri="{63B3BB69-23CF-44E3-9099-C40C66FF867C}">
                  <a14:compatExt spid="_x0000_s1161"/>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186</xdr:row>
          <xdr:rowOff>219075</xdr:rowOff>
        </xdr:from>
        <xdr:to>
          <xdr:col>17</xdr:col>
          <xdr:colOff>114300</xdr:colOff>
          <xdr:row>186</xdr:row>
          <xdr:rowOff>419100</xdr:rowOff>
        </xdr:to>
        <xdr:sp macro="" textlink="">
          <xdr:nvSpPr>
            <xdr:cNvPr id="1165" name="Option Button 141" hidden="1">
              <a:extLst>
                <a:ext uri="{63B3BB69-23CF-44E3-9099-C40C66FF867C}">
                  <a14:compatExt spid="_x0000_s11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187</xdr:row>
          <xdr:rowOff>266700</xdr:rowOff>
        </xdr:from>
        <xdr:to>
          <xdr:col>17</xdr:col>
          <xdr:colOff>114300</xdr:colOff>
          <xdr:row>187</xdr:row>
          <xdr:rowOff>495300</xdr:rowOff>
        </xdr:to>
        <xdr:sp macro="" textlink="">
          <xdr:nvSpPr>
            <xdr:cNvPr id="1166" name="Option Button 142" hidden="1">
              <a:extLst>
                <a:ext uri="{63B3BB69-23CF-44E3-9099-C40C66FF867C}">
                  <a14:compatExt spid="_x0000_s11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188</xdr:row>
          <xdr:rowOff>19050</xdr:rowOff>
        </xdr:from>
        <xdr:to>
          <xdr:col>19</xdr:col>
          <xdr:colOff>276225</xdr:colOff>
          <xdr:row>193</xdr:row>
          <xdr:rowOff>0</xdr:rowOff>
        </xdr:to>
        <xdr:sp macro="" textlink="">
          <xdr:nvSpPr>
            <xdr:cNvPr id="1167" name="Group Box 143" hidden="1">
              <a:extLst>
                <a:ext uri="{63B3BB69-23CF-44E3-9099-C40C66FF867C}">
                  <a14:compatExt spid="_x0000_s116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192</xdr:row>
          <xdr:rowOff>952500</xdr:rowOff>
        </xdr:from>
        <xdr:to>
          <xdr:col>20</xdr:col>
          <xdr:colOff>0</xdr:colOff>
          <xdr:row>194</xdr:row>
          <xdr:rowOff>9525</xdr:rowOff>
        </xdr:to>
        <xdr:sp macro="" textlink="">
          <xdr:nvSpPr>
            <xdr:cNvPr id="1174" name="Group Box 150" hidden="1">
              <a:extLst>
                <a:ext uri="{63B3BB69-23CF-44E3-9099-C40C66FF867C}">
                  <a14:compatExt spid="_x0000_s1174"/>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193</xdr:row>
          <xdr:rowOff>485775</xdr:rowOff>
        </xdr:from>
        <xdr:to>
          <xdr:col>17</xdr:col>
          <xdr:colOff>257175</xdr:colOff>
          <xdr:row>193</xdr:row>
          <xdr:rowOff>704850</xdr:rowOff>
        </xdr:to>
        <xdr:sp macro="" textlink="">
          <xdr:nvSpPr>
            <xdr:cNvPr id="1175" name="Option Button 151" hidden="1">
              <a:extLst>
                <a:ext uri="{63B3BB69-23CF-44E3-9099-C40C66FF867C}">
                  <a14:compatExt spid="_x0000_s1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194</xdr:row>
          <xdr:rowOff>19050</xdr:rowOff>
        </xdr:from>
        <xdr:to>
          <xdr:col>20</xdr:col>
          <xdr:colOff>9525</xdr:colOff>
          <xdr:row>199</xdr:row>
          <xdr:rowOff>0</xdr:rowOff>
        </xdr:to>
        <xdr:sp macro="" textlink="">
          <xdr:nvSpPr>
            <xdr:cNvPr id="1176" name="Group Box 152" hidden="1">
              <a:extLst>
                <a:ext uri="{63B3BB69-23CF-44E3-9099-C40C66FF867C}">
                  <a14:compatExt spid="_x0000_s1176"/>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194</xdr:row>
          <xdr:rowOff>542925</xdr:rowOff>
        </xdr:from>
        <xdr:to>
          <xdr:col>17</xdr:col>
          <xdr:colOff>152400</xdr:colOff>
          <xdr:row>194</xdr:row>
          <xdr:rowOff>762000</xdr:rowOff>
        </xdr:to>
        <xdr:sp macro="" textlink="">
          <xdr:nvSpPr>
            <xdr:cNvPr id="1177" name="Option Button 153" hidden="1">
              <a:extLst>
                <a:ext uri="{63B3BB69-23CF-44E3-9099-C40C66FF867C}">
                  <a14:compatExt spid="_x0000_s1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195</xdr:row>
          <xdr:rowOff>447675</xdr:rowOff>
        </xdr:from>
        <xdr:to>
          <xdr:col>17</xdr:col>
          <xdr:colOff>209550</xdr:colOff>
          <xdr:row>195</xdr:row>
          <xdr:rowOff>685800</xdr:rowOff>
        </xdr:to>
        <xdr:sp macro="" textlink="">
          <xdr:nvSpPr>
            <xdr:cNvPr id="1178" name="Option Button 154" hidden="1">
              <a:extLst>
                <a:ext uri="{63B3BB69-23CF-44E3-9099-C40C66FF867C}">
                  <a14:compatExt spid="_x0000_s11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196</xdr:row>
          <xdr:rowOff>457200</xdr:rowOff>
        </xdr:from>
        <xdr:to>
          <xdr:col>17</xdr:col>
          <xdr:colOff>228600</xdr:colOff>
          <xdr:row>196</xdr:row>
          <xdr:rowOff>657225</xdr:rowOff>
        </xdr:to>
        <xdr:sp macro="" textlink="">
          <xdr:nvSpPr>
            <xdr:cNvPr id="1179" name="Option Button 155" hidden="1">
              <a:extLst>
                <a:ext uri="{63B3BB69-23CF-44E3-9099-C40C66FF867C}">
                  <a14:compatExt spid="_x0000_s1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197</xdr:row>
          <xdr:rowOff>657225</xdr:rowOff>
        </xdr:from>
        <xdr:to>
          <xdr:col>17</xdr:col>
          <xdr:colOff>228600</xdr:colOff>
          <xdr:row>197</xdr:row>
          <xdr:rowOff>876300</xdr:rowOff>
        </xdr:to>
        <xdr:sp macro="" textlink="">
          <xdr:nvSpPr>
            <xdr:cNvPr id="1180" name="Option Button 156" hidden="1">
              <a:extLst>
                <a:ext uri="{63B3BB69-23CF-44E3-9099-C40C66FF867C}">
                  <a14:compatExt spid="_x0000_s11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257175</xdr:colOff>
          <xdr:row>198</xdr:row>
          <xdr:rowOff>523875</xdr:rowOff>
        </xdr:from>
        <xdr:to>
          <xdr:col>17</xdr:col>
          <xdr:colOff>276225</xdr:colOff>
          <xdr:row>198</xdr:row>
          <xdr:rowOff>714375</xdr:rowOff>
        </xdr:to>
        <xdr:sp macro="" textlink="">
          <xdr:nvSpPr>
            <xdr:cNvPr id="1181" name="Option Button 157" hidden="1">
              <a:extLst>
                <a:ext uri="{63B3BB69-23CF-44E3-9099-C40C66FF867C}">
                  <a14:compatExt spid="_x0000_s1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203</xdr:row>
          <xdr:rowOff>19050</xdr:rowOff>
        </xdr:from>
        <xdr:to>
          <xdr:col>20</xdr:col>
          <xdr:colOff>0</xdr:colOff>
          <xdr:row>205</xdr:row>
          <xdr:rowOff>9525</xdr:rowOff>
        </xdr:to>
        <xdr:sp macro="" textlink="">
          <xdr:nvSpPr>
            <xdr:cNvPr id="1184" name="Group Box 160" hidden="1">
              <a:extLst>
                <a:ext uri="{63B3BB69-23CF-44E3-9099-C40C66FF867C}">
                  <a14:compatExt spid="_x0000_s1184"/>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203</xdr:row>
          <xdr:rowOff>342900</xdr:rowOff>
        </xdr:from>
        <xdr:to>
          <xdr:col>17</xdr:col>
          <xdr:colOff>142875</xdr:colOff>
          <xdr:row>203</xdr:row>
          <xdr:rowOff>552450</xdr:rowOff>
        </xdr:to>
        <xdr:sp macro="" textlink="">
          <xdr:nvSpPr>
            <xdr:cNvPr id="1185" name="Option Button 161" hidden="1">
              <a:extLst>
                <a:ext uri="{63B3BB69-23CF-44E3-9099-C40C66FF867C}">
                  <a14:compatExt spid="_x0000_s11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204</xdr:row>
          <xdr:rowOff>333375</xdr:rowOff>
        </xdr:from>
        <xdr:to>
          <xdr:col>17</xdr:col>
          <xdr:colOff>133350</xdr:colOff>
          <xdr:row>204</xdr:row>
          <xdr:rowOff>533400</xdr:rowOff>
        </xdr:to>
        <xdr:sp macro="" textlink="">
          <xdr:nvSpPr>
            <xdr:cNvPr id="1186" name="Option Button 162" hidden="1">
              <a:extLst>
                <a:ext uri="{63B3BB69-23CF-44E3-9099-C40C66FF867C}">
                  <a14:compatExt spid="_x0000_s1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205</xdr:row>
          <xdr:rowOff>9525</xdr:rowOff>
        </xdr:from>
        <xdr:to>
          <xdr:col>20</xdr:col>
          <xdr:colOff>9525</xdr:colOff>
          <xdr:row>210</xdr:row>
          <xdr:rowOff>9525</xdr:rowOff>
        </xdr:to>
        <xdr:sp macro="" textlink="">
          <xdr:nvSpPr>
            <xdr:cNvPr id="1187" name="Group Box 163" hidden="1">
              <a:extLst>
                <a:ext uri="{63B3BB69-23CF-44E3-9099-C40C66FF867C}">
                  <a14:compatExt spid="_x0000_s118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205</xdr:row>
          <xdr:rowOff>361950</xdr:rowOff>
        </xdr:from>
        <xdr:to>
          <xdr:col>17</xdr:col>
          <xdr:colOff>142875</xdr:colOff>
          <xdr:row>205</xdr:row>
          <xdr:rowOff>571500</xdr:rowOff>
        </xdr:to>
        <xdr:sp macro="" textlink="">
          <xdr:nvSpPr>
            <xdr:cNvPr id="1188" name="Option Button 164" hidden="1">
              <a:extLst>
                <a:ext uri="{63B3BB69-23CF-44E3-9099-C40C66FF867C}">
                  <a14:compatExt spid="_x0000_s11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206</xdr:row>
          <xdr:rowOff>361950</xdr:rowOff>
        </xdr:from>
        <xdr:to>
          <xdr:col>17</xdr:col>
          <xdr:colOff>161925</xdr:colOff>
          <xdr:row>206</xdr:row>
          <xdr:rowOff>571500</xdr:rowOff>
        </xdr:to>
        <xdr:sp macro="" textlink="">
          <xdr:nvSpPr>
            <xdr:cNvPr id="1189" name="Option Button 165" hidden="1">
              <a:extLst>
                <a:ext uri="{63B3BB69-23CF-44E3-9099-C40C66FF867C}">
                  <a14:compatExt spid="_x0000_s11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207</xdr:row>
          <xdr:rowOff>361950</xdr:rowOff>
        </xdr:from>
        <xdr:to>
          <xdr:col>17</xdr:col>
          <xdr:colOff>190500</xdr:colOff>
          <xdr:row>207</xdr:row>
          <xdr:rowOff>571500</xdr:rowOff>
        </xdr:to>
        <xdr:sp macro="" textlink="">
          <xdr:nvSpPr>
            <xdr:cNvPr id="1190" name="Option Button 166" hidden="1">
              <a:extLst>
                <a:ext uri="{63B3BB69-23CF-44E3-9099-C40C66FF867C}">
                  <a14:compatExt spid="_x0000_s11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208</xdr:row>
          <xdr:rowOff>371475</xdr:rowOff>
        </xdr:from>
        <xdr:to>
          <xdr:col>17</xdr:col>
          <xdr:colOff>209550</xdr:colOff>
          <xdr:row>208</xdr:row>
          <xdr:rowOff>581025</xdr:rowOff>
        </xdr:to>
        <xdr:sp macro="" textlink="">
          <xdr:nvSpPr>
            <xdr:cNvPr id="1191" name="Option Button 167" hidden="1">
              <a:extLst>
                <a:ext uri="{63B3BB69-23CF-44E3-9099-C40C66FF867C}">
                  <a14:compatExt spid="_x0000_s1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209</xdr:row>
          <xdr:rowOff>361950</xdr:rowOff>
        </xdr:from>
        <xdr:to>
          <xdr:col>17</xdr:col>
          <xdr:colOff>209550</xdr:colOff>
          <xdr:row>209</xdr:row>
          <xdr:rowOff>581025</xdr:rowOff>
        </xdr:to>
        <xdr:sp macro="" textlink="">
          <xdr:nvSpPr>
            <xdr:cNvPr id="1192" name="Option Button 168" hidden="1">
              <a:extLst>
                <a:ext uri="{63B3BB69-23CF-44E3-9099-C40C66FF867C}">
                  <a14:compatExt spid="_x0000_s1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9525</xdr:rowOff>
        </xdr:from>
        <xdr:to>
          <xdr:col>20</xdr:col>
          <xdr:colOff>0</xdr:colOff>
          <xdr:row>218</xdr:row>
          <xdr:rowOff>9525</xdr:rowOff>
        </xdr:to>
        <xdr:sp macro="" textlink="">
          <xdr:nvSpPr>
            <xdr:cNvPr id="1198" name="Group Box 174" hidden="1">
              <a:extLst>
                <a:ext uri="{63B3BB69-23CF-44E3-9099-C40C66FF867C}">
                  <a14:compatExt spid="_x0000_s1198"/>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213</xdr:row>
          <xdr:rowOff>638175</xdr:rowOff>
        </xdr:from>
        <xdr:to>
          <xdr:col>17</xdr:col>
          <xdr:colOff>142875</xdr:colOff>
          <xdr:row>213</xdr:row>
          <xdr:rowOff>847725</xdr:rowOff>
        </xdr:to>
        <xdr:sp macro="" textlink="">
          <xdr:nvSpPr>
            <xdr:cNvPr id="1199" name="Option Button 175" hidden="1">
              <a:extLst>
                <a:ext uri="{63B3BB69-23CF-44E3-9099-C40C66FF867C}">
                  <a14:compatExt spid="_x0000_s11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214</xdr:row>
          <xdr:rowOff>714375</xdr:rowOff>
        </xdr:from>
        <xdr:to>
          <xdr:col>17</xdr:col>
          <xdr:colOff>219075</xdr:colOff>
          <xdr:row>214</xdr:row>
          <xdr:rowOff>923925</xdr:rowOff>
        </xdr:to>
        <xdr:sp macro="" textlink="">
          <xdr:nvSpPr>
            <xdr:cNvPr id="1200" name="Option Button 176" hidden="1">
              <a:extLst>
                <a:ext uri="{63B3BB69-23CF-44E3-9099-C40C66FF867C}">
                  <a14:compatExt spid="_x0000_s120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215</xdr:row>
          <xdr:rowOff>609600</xdr:rowOff>
        </xdr:from>
        <xdr:to>
          <xdr:col>17</xdr:col>
          <xdr:colOff>209550</xdr:colOff>
          <xdr:row>215</xdr:row>
          <xdr:rowOff>809625</xdr:rowOff>
        </xdr:to>
        <xdr:sp macro="" textlink="">
          <xdr:nvSpPr>
            <xdr:cNvPr id="1201" name="Option Button 177" hidden="1">
              <a:extLst>
                <a:ext uri="{63B3BB69-23CF-44E3-9099-C40C66FF867C}">
                  <a14:compatExt spid="_x0000_s120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216</xdr:row>
          <xdr:rowOff>742950</xdr:rowOff>
        </xdr:from>
        <xdr:to>
          <xdr:col>17</xdr:col>
          <xdr:colOff>219075</xdr:colOff>
          <xdr:row>216</xdr:row>
          <xdr:rowOff>962025</xdr:rowOff>
        </xdr:to>
        <xdr:sp macro="" textlink="">
          <xdr:nvSpPr>
            <xdr:cNvPr id="1202" name="Option Button 178" hidden="1">
              <a:extLst>
                <a:ext uri="{63B3BB69-23CF-44E3-9099-C40C66FF867C}">
                  <a14:compatExt spid="_x0000_s120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217</xdr:row>
          <xdr:rowOff>685800</xdr:rowOff>
        </xdr:from>
        <xdr:to>
          <xdr:col>17</xdr:col>
          <xdr:colOff>209550</xdr:colOff>
          <xdr:row>217</xdr:row>
          <xdr:rowOff>914400</xdr:rowOff>
        </xdr:to>
        <xdr:sp macro="" textlink="">
          <xdr:nvSpPr>
            <xdr:cNvPr id="1203" name="Option Button 179" hidden="1">
              <a:extLst>
                <a:ext uri="{63B3BB69-23CF-44E3-9099-C40C66FF867C}">
                  <a14:compatExt spid="_x0000_s120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0</xdr:rowOff>
        </xdr:from>
        <xdr:to>
          <xdr:col>20</xdr:col>
          <xdr:colOff>0</xdr:colOff>
          <xdr:row>212</xdr:row>
          <xdr:rowOff>19050</xdr:rowOff>
        </xdr:to>
        <xdr:sp macro="" textlink="">
          <xdr:nvSpPr>
            <xdr:cNvPr id="1204" name="Group Box 180" hidden="1">
              <a:extLst>
                <a:ext uri="{63B3BB69-23CF-44E3-9099-C40C66FF867C}">
                  <a14:compatExt spid="_x0000_s1204"/>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210</xdr:row>
          <xdr:rowOff>990600</xdr:rowOff>
        </xdr:from>
        <xdr:to>
          <xdr:col>17</xdr:col>
          <xdr:colOff>228600</xdr:colOff>
          <xdr:row>210</xdr:row>
          <xdr:rowOff>1219200</xdr:rowOff>
        </xdr:to>
        <xdr:sp macro="" textlink="">
          <xdr:nvSpPr>
            <xdr:cNvPr id="1205" name="Option Button 181" hidden="1">
              <a:extLst>
                <a:ext uri="{63B3BB69-23CF-44E3-9099-C40C66FF867C}">
                  <a14:compatExt spid="_x0000_s1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211</xdr:row>
          <xdr:rowOff>581025</xdr:rowOff>
        </xdr:from>
        <xdr:to>
          <xdr:col>17</xdr:col>
          <xdr:colOff>209550</xdr:colOff>
          <xdr:row>211</xdr:row>
          <xdr:rowOff>800100</xdr:rowOff>
        </xdr:to>
        <xdr:sp macro="" textlink="">
          <xdr:nvSpPr>
            <xdr:cNvPr id="1206" name="Option Button 182" hidden="1">
              <a:extLst>
                <a:ext uri="{63B3BB69-23CF-44E3-9099-C40C66FF867C}">
                  <a14:compatExt spid="_x0000_s1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222</xdr:row>
          <xdr:rowOff>9525</xdr:rowOff>
        </xdr:from>
        <xdr:to>
          <xdr:col>20</xdr:col>
          <xdr:colOff>0</xdr:colOff>
          <xdr:row>223</xdr:row>
          <xdr:rowOff>9525</xdr:rowOff>
        </xdr:to>
        <xdr:sp macro="" textlink="">
          <xdr:nvSpPr>
            <xdr:cNvPr id="1208" name="Group Box 184" hidden="1">
              <a:extLst>
                <a:ext uri="{63B3BB69-23CF-44E3-9099-C40C66FF867C}">
                  <a14:compatExt spid="_x0000_s1208"/>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222</xdr:row>
          <xdr:rowOff>762000</xdr:rowOff>
        </xdr:from>
        <xdr:to>
          <xdr:col>17</xdr:col>
          <xdr:colOff>171450</xdr:colOff>
          <xdr:row>222</xdr:row>
          <xdr:rowOff>971550</xdr:rowOff>
        </xdr:to>
        <xdr:sp macro="" textlink="">
          <xdr:nvSpPr>
            <xdr:cNvPr id="1209" name="Option Button 185" hidden="1">
              <a:extLst>
                <a:ext uri="{63B3BB69-23CF-44E3-9099-C40C66FF867C}">
                  <a14:compatExt spid="_x0000_s1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223</xdr:row>
          <xdr:rowOff>0</xdr:rowOff>
        </xdr:from>
        <xdr:to>
          <xdr:col>20</xdr:col>
          <xdr:colOff>9525</xdr:colOff>
          <xdr:row>224</xdr:row>
          <xdr:rowOff>19050</xdr:rowOff>
        </xdr:to>
        <xdr:sp macro="" textlink="">
          <xdr:nvSpPr>
            <xdr:cNvPr id="1210" name="Group Box 186" hidden="1">
              <a:extLst>
                <a:ext uri="{63B3BB69-23CF-44E3-9099-C40C66FF867C}">
                  <a14:compatExt spid="_x0000_s1210"/>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223</xdr:row>
          <xdr:rowOff>819150</xdr:rowOff>
        </xdr:from>
        <xdr:to>
          <xdr:col>17</xdr:col>
          <xdr:colOff>209550</xdr:colOff>
          <xdr:row>223</xdr:row>
          <xdr:rowOff>1038225</xdr:rowOff>
        </xdr:to>
        <xdr:sp macro="" textlink="">
          <xdr:nvSpPr>
            <xdr:cNvPr id="1211" name="Option Button 187" hidden="1">
              <a:extLst>
                <a:ext uri="{63B3BB69-23CF-44E3-9099-C40C66FF867C}">
                  <a14:compatExt spid="_x0000_s1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224</xdr:row>
          <xdr:rowOff>9525</xdr:rowOff>
        </xdr:from>
        <xdr:to>
          <xdr:col>20</xdr:col>
          <xdr:colOff>0</xdr:colOff>
          <xdr:row>229</xdr:row>
          <xdr:rowOff>9525</xdr:rowOff>
        </xdr:to>
        <xdr:sp macro="" textlink="">
          <xdr:nvSpPr>
            <xdr:cNvPr id="1212" name="Group Box 188" hidden="1">
              <a:extLst>
                <a:ext uri="{63B3BB69-23CF-44E3-9099-C40C66FF867C}">
                  <a14:compatExt spid="_x0000_s1212"/>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225</xdr:row>
          <xdr:rowOff>581025</xdr:rowOff>
        </xdr:from>
        <xdr:to>
          <xdr:col>17</xdr:col>
          <xdr:colOff>190500</xdr:colOff>
          <xdr:row>225</xdr:row>
          <xdr:rowOff>809625</xdr:rowOff>
        </xdr:to>
        <xdr:sp macro="" textlink="">
          <xdr:nvSpPr>
            <xdr:cNvPr id="1214" name="Option Button 190" hidden="1">
              <a:extLst>
                <a:ext uri="{63B3BB69-23CF-44E3-9099-C40C66FF867C}">
                  <a14:compatExt spid="_x0000_s1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226</xdr:row>
          <xdr:rowOff>504825</xdr:rowOff>
        </xdr:from>
        <xdr:to>
          <xdr:col>18</xdr:col>
          <xdr:colOff>57150</xdr:colOff>
          <xdr:row>226</xdr:row>
          <xdr:rowOff>723900</xdr:rowOff>
        </xdr:to>
        <xdr:sp macro="" textlink="">
          <xdr:nvSpPr>
            <xdr:cNvPr id="1215" name="Option Button 191" hidden="1">
              <a:extLst>
                <a:ext uri="{63B3BB69-23CF-44E3-9099-C40C66FF867C}">
                  <a14:compatExt spid="_x0000_s1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227</xdr:row>
          <xdr:rowOff>723900</xdr:rowOff>
        </xdr:from>
        <xdr:to>
          <xdr:col>17</xdr:col>
          <xdr:colOff>257175</xdr:colOff>
          <xdr:row>227</xdr:row>
          <xdr:rowOff>942975</xdr:rowOff>
        </xdr:to>
        <xdr:sp macro="" textlink="">
          <xdr:nvSpPr>
            <xdr:cNvPr id="1216" name="Option Button 192" hidden="1">
              <a:extLst>
                <a:ext uri="{63B3BB69-23CF-44E3-9099-C40C66FF867C}">
                  <a14:compatExt spid="_x0000_s1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228</xdr:row>
          <xdr:rowOff>657225</xdr:rowOff>
        </xdr:from>
        <xdr:to>
          <xdr:col>18</xdr:col>
          <xdr:colOff>9525</xdr:colOff>
          <xdr:row>228</xdr:row>
          <xdr:rowOff>866775</xdr:rowOff>
        </xdr:to>
        <xdr:sp macro="" textlink="">
          <xdr:nvSpPr>
            <xdr:cNvPr id="1217" name="Option Button 193" hidden="1">
              <a:extLst>
                <a:ext uri="{63B3BB69-23CF-44E3-9099-C40C66FF867C}">
                  <a14:compatExt spid="_x0000_s1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229</xdr:row>
          <xdr:rowOff>19050</xdr:rowOff>
        </xdr:from>
        <xdr:to>
          <xdr:col>20</xdr:col>
          <xdr:colOff>9525</xdr:colOff>
          <xdr:row>230</xdr:row>
          <xdr:rowOff>19050</xdr:rowOff>
        </xdr:to>
        <xdr:sp macro="" textlink="">
          <xdr:nvSpPr>
            <xdr:cNvPr id="1220" name="Group Box 196" hidden="1">
              <a:extLst>
                <a:ext uri="{63B3BB69-23CF-44E3-9099-C40C66FF867C}">
                  <a14:compatExt spid="_x0000_s1220"/>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229</xdr:row>
          <xdr:rowOff>314325</xdr:rowOff>
        </xdr:from>
        <xdr:to>
          <xdr:col>17</xdr:col>
          <xdr:colOff>200025</xdr:colOff>
          <xdr:row>229</xdr:row>
          <xdr:rowOff>523875</xdr:rowOff>
        </xdr:to>
        <xdr:sp macro="" textlink="">
          <xdr:nvSpPr>
            <xdr:cNvPr id="1221" name="Option Button 197" hidden="1">
              <a:extLst>
                <a:ext uri="{63B3BB69-23CF-44E3-9099-C40C66FF867C}">
                  <a14:compatExt spid="_x0000_s1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224</xdr:row>
          <xdr:rowOff>619125</xdr:rowOff>
        </xdr:from>
        <xdr:to>
          <xdr:col>17</xdr:col>
          <xdr:colOff>238125</xdr:colOff>
          <xdr:row>224</xdr:row>
          <xdr:rowOff>800100</xdr:rowOff>
        </xdr:to>
        <xdr:sp macro="" textlink="">
          <xdr:nvSpPr>
            <xdr:cNvPr id="1222" name="Option Button 198" hidden="1">
              <a:extLst>
                <a:ext uri="{63B3BB69-23CF-44E3-9099-C40C66FF867C}">
                  <a14:compatExt spid="_x0000_s1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233</xdr:row>
          <xdr:rowOff>1381125</xdr:rowOff>
        </xdr:from>
        <xdr:to>
          <xdr:col>20</xdr:col>
          <xdr:colOff>0</xdr:colOff>
          <xdr:row>237</xdr:row>
          <xdr:rowOff>9525</xdr:rowOff>
        </xdr:to>
        <xdr:sp macro="" textlink="">
          <xdr:nvSpPr>
            <xdr:cNvPr id="1223" name="Group Box 199" hidden="1">
              <a:extLst>
                <a:ext uri="{63B3BB69-23CF-44E3-9099-C40C66FF867C}">
                  <a14:compatExt spid="_x0000_s1223"/>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234</xdr:row>
          <xdr:rowOff>314325</xdr:rowOff>
        </xdr:from>
        <xdr:to>
          <xdr:col>17</xdr:col>
          <xdr:colOff>152400</xdr:colOff>
          <xdr:row>234</xdr:row>
          <xdr:rowOff>523875</xdr:rowOff>
        </xdr:to>
        <xdr:sp macro="" textlink="">
          <xdr:nvSpPr>
            <xdr:cNvPr id="1224" name="Option Button 200" hidden="1">
              <a:extLst>
                <a:ext uri="{63B3BB69-23CF-44E3-9099-C40C66FF867C}">
                  <a14:compatExt spid="_x0000_s1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235</xdr:row>
          <xdr:rowOff>371475</xdr:rowOff>
        </xdr:from>
        <xdr:to>
          <xdr:col>17</xdr:col>
          <xdr:colOff>123825</xdr:colOff>
          <xdr:row>235</xdr:row>
          <xdr:rowOff>600075</xdr:rowOff>
        </xdr:to>
        <xdr:sp macro="" textlink="">
          <xdr:nvSpPr>
            <xdr:cNvPr id="1225" name="Option Button 201" hidden="1">
              <a:extLst>
                <a:ext uri="{63B3BB69-23CF-44E3-9099-C40C66FF867C}">
                  <a14:compatExt spid="_x0000_s1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236</xdr:row>
          <xdr:rowOff>514350</xdr:rowOff>
        </xdr:from>
        <xdr:to>
          <xdr:col>17</xdr:col>
          <xdr:colOff>161925</xdr:colOff>
          <xdr:row>236</xdr:row>
          <xdr:rowOff>733425</xdr:rowOff>
        </xdr:to>
        <xdr:sp macro="" textlink="">
          <xdr:nvSpPr>
            <xdr:cNvPr id="1226" name="Option Button 202" hidden="1">
              <a:extLst>
                <a:ext uri="{63B3BB69-23CF-44E3-9099-C40C66FF867C}">
                  <a14:compatExt spid="_x0000_s122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237</xdr:row>
          <xdr:rowOff>9525</xdr:rowOff>
        </xdr:from>
        <xdr:to>
          <xdr:col>20</xdr:col>
          <xdr:colOff>9525</xdr:colOff>
          <xdr:row>238</xdr:row>
          <xdr:rowOff>9525</xdr:rowOff>
        </xdr:to>
        <xdr:sp macro="" textlink="">
          <xdr:nvSpPr>
            <xdr:cNvPr id="1227" name="Group Box 203" hidden="1">
              <a:extLst>
                <a:ext uri="{63B3BB69-23CF-44E3-9099-C40C66FF867C}">
                  <a14:compatExt spid="_x0000_s122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237</xdr:row>
          <xdr:rowOff>781050</xdr:rowOff>
        </xdr:from>
        <xdr:to>
          <xdr:col>17</xdr:col>
          <xdr:colOff>171450</xdr:colOff>
          <xdr:row>237</xdr:row>
          <xdr:rowOff>990600</xdr:rowOff>
        </xdr:to>
        <xdr:sp macro="" textlink="">
          <xdr:nvSpPr>
            <xdr:cNvPr id="1228" name="Option Button 204" hidden="1">
              <a:extLst>
                <a:ext uri="{63B3BB69-23CF-44E3-9099-C40C66FF867C}">
                  <a14:compatExt spid="_x0000_s12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238</xdr:row>
          <xdr:rowOff>9525</xdr:rowOff>
        </xdr:from>
        <xdr:to>
          <xdr:col>20</xdr:col>
          <xdr:colOff>9525</xdr:colOff>
          <xdr:row>241</xdr:row>
          <xdr:rowOff>0</xdr:rowOff>
        </xdr:to>
        <xdr:sp macro="" textlink="">
          <xdr:nvSpPr>
            <xdr:cNvPr id="1229" name="Group Box 205" hidden="1">
              <a:extLst>
                <a:ext uri="{63B3BB69-23CF-44E3-9099-C40C66FF867C}">
                  <a14:compatExt spid="_x0000_s1229"/>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238</xdr:row>
          <xdr:rowOff>180975</xdr:rowOff>
        </xdr:from>
        <xdr:to>
          <xdr:col>17</xdr:col>
          <xdr:colOff>142875</xdr:colOff>
          <xdr:row>238</xdr:row>
          <xdr:rowOff>400050</xdr:rowOff>
        </xdr:to>
        <xdr:sp macro="" textlink="">
          <xdr:nvSpPr>
            <xdr:cNvPr id="1230" name="Option Button 206" hidden="1">
              <a:extLst>
                <a:ext uri="{63B3BB69-23CF-44E3-9099-C40C66FF867C}">
                  <a14:compatExt spid="_x0000_s1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239</xdr:row>
          <xdr:rowOff>142875</xdr:rowOff>
        </xdr:from>
        <xdr:to>
          <xdr:col>17</xdr:col>
          <xdr:colOff>161925</xdr:colOff>
          <xdr:row>239</xdr:row>
          <xdr:rowOff>361950</xdr:rowOff>
        </xdr:to>
        <xdr:sp macro="" textlink="">
          <xdr:nvSpPr>
            <xdr:cNvPr id="1231" name="Option Button 207" hidden="1">
              <a:extLst>
                <a:ext uri="{63B3BB69-23CF-44E3-9099-C40C66FF867C}">
                  <a14:compatExt spid="_x0000_s1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240</xdr:row>
          <xdr:rowOff>142875</xdr:rowOff>
        </xdr:from>
        <xdr:to>
          <xdr:col>17</xdr:col>
          <xdr:colOff>152400</xdr:colOff>
          <xdr:row>240</xdr:row>
          <xdr:rowOff>361950</xdr:rowOff>
        </xdr:to>
        <xdr:sp macro="" textlink="">
          <xdr:nvSpPr>
            <xdr:cNvPr id="1232" name="Option Button 208" hidden="1">
              <a:extLst>
                <a:ext uri="{63B3BB69-23CF-44E3-9099-C40C66FF867C}">
                  <a14:compatExt spid="_x0000_s1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245</xdr:row>
          <xdr:rowOff>9525</xdr:rowOff>
        </xdr:from>
        <xdr:to>
          <xdr:col>20</xdr:col>
          <xdr:colOff>0</xdr:colOff>
          <xdr:row>246</xdr:row>
          <xdr:rowOff>9525</xdr:rowOff>
        </xdr:to>
        <xdr:sp macro="" textlink="">
          <xdr:nvSpPr>
            <xdr:cNvPr id="1233" name="Group Box 209" hidden="1">
              <a:extLst>
                <a:ext uri="{63B3BB69-23CF-44E3-9099-C40C66FF867C}">
                  <a14:compatExt spid="_x0000_s1233"/>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245</xdr:row>
          <xdr:rowOff>361950</xdr:rowOff>
        </xdr:from>
        <xdr:to>
          <xdr:col>17</xdr:col>
          <xdr:colOff>161925</xdr:colOff>
          <xdr:row>245</xdr:row>
          <xdr:rowOff>571500</xdr:rowOff>
        </xdr:to>
        <xdr:sp macro="" textlink="">
          <xdr:nvSpPr>
            <xdr:cNvPr id="1234" name="Option Button 210" hidden="1">
              <a:extLst>
                <a:ext uri="{63B3BB69-23CF-44E3-9099-C40C66FF867C}">
                  <a14:compatExt spid="_x0000_s12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246</xdr:row>
          <xdr:rowOff>9525</xdr:rowOff>
        </xdr:from>
        <xdr:to>
          <xdr:col>20</xdr:col>
          <xdr:colOff>9525</xdr:colOff>
          <xdr:row>251</xdr:row>
          <xdr:rowOff>0</xdr:rowOff>
        </xdr:to>
        <xdr:sp macro="" textlink="">
          <xdr:nvSpPr>
            <xdr:cNvPr id="1235" name="Group Box 211" hidden="1">
              <a:extLst>
                <a:ext uri="{63B3BB69-23CF-44E3-9099-C40C66FF867C}">
                  <a14:compatExt spid="_x0000_s1235"/>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246</xdr:row>
          <xdr:rowOff>723900</xdr:rowOff>
        </xdr:from>
        <xdr:to>
          <xdr:col>17</xdr:col>
          <xdr:colOff>200025</xdr:colOff>
          <xdr:row>246</xdr:row>
          <xdr:rowOff>933450</xdr:rowOff>
        </xdr:to>
        <xdr:sp macro="" textlink="">
          <xdr:nvSpPr>
            <xdr:cNvPr id="1236" name="Option Button 212" hidden="1">
              <a:extLst>
                <a:ext uri="{63B3BB69-23CF-44E3-9099-C40C66FF867C}">
                  <a14:compatExt spid="_x0000_s12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247</xdr:row>
          <xdr:rowOff>714375</xdr:rowOff>
        </xdr:from>
        <xdr:to>
          <xdr:col>17</xdr:col>
          <xdr:colOff>190500</xdr:colOff>
          <xdr:row>247</xdr:row>
          <xdr:rowOff>914400</xdr:rowOff>
        </xdr:to>
        <xdr:sp macro="" textlink="">
          <xdr:nvSpPr>
            <xdr:cNvPr id="1237" name="Option Button 213" hidden="1">
              <a:extLst>
                <a:ext uri="{63B3BB69-23CF-44E3-9099-C40C66FF867C}">
                  <a14:compatExt spid="_x0000_s123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248</xdr:row>
          <xdr:rowOff>609600</xdr:rowOff>
        </xdr:from>
        <xdr:to>
          <xdr:col>17</xdr:col>
          <xdr:colOff>219075</xdr:colOff>
          <xdr:row>248</xdr:row>
          <xdr:rowOff>809625</xdr:rowOff>
        </xdr:to>
        <xdr:sp macro="" textlink="">
          <xdr:nvSpPr>
            <xdr:cNvPr id="1238" name="Option Button 214" hidden="1">
              <a:extLst>
                <a:ext uri="{63B3BB69-23CF-44E3-9099-C40C66FF867C}">
                  <a14:compatExt spid="_x0000_s123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249</xdr:row>
          <xdr:rowOff>723900</xdr:rowOff>
        </xdr:from>
        <xdr:to>
          <xdr:col>17</xdr:col>
          <xdr:colOff>171450</xdr:colOff>
          <xdr:row>249</xdr:row>
          <xdr:rowOff>942975</xdr:rowOff>
        </xdr:to>
        <xdr:sp macro="" textlink="">
          <xdr:nvSpPr>
            <xdr:cNvPr id="1239" name="Option Button 215" hidden="1">
              <a:extLst>
                <a:ext uri="{63B3BB69-23CF-44E3-9099-C40C66FF867C}">
                  <a14:compatExt spid="_x0000_s12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250</xdr:row>
          <xdr:rowOff>781050</xdr:rowOff>
        </xdr:from>
        <xdr:to>
          <xdr:col>17</xdr:col>
          <xdr:colOff>161925</xdr:colOff>
          <xdr:row>250</xdr:row>
          <xdr:rowOff>1000125</xdr:rowOff>
        </xdr:to>
        <xdr:sp macro="" textlink="">
          <xdr:nvSpPr>
            <xdr:cNvPr id="1240" name="Option Button 216" hidden="1">
              <a:extLst>
                <a:ext uri="{63B3BB69-23CF-44E3-9099-C40C66FF867C}">
                  <a14:compatExt spid="_x0000_s12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251</xdr:row>
          <xdr:rowOff>0</xdr:rowOff>
        </xdr:from>
        <xdr:to>
          <xdr:col>19</xdr:col>
          <xdr:colOff>276225</xdr:colOff>
          <xdr:row>252</xdr:row>
          <xdr:rowOff>685800</xdr:rowOff>
        </xdr:to>
        <xdr:sp macro="" textlink="">
          <xdr:nvSpPr>
            <xdr:cNvPr id="1244" name="Group Box 220" hidden="1">
              <a:extLst>
                <a:ext uri="{63B3BB69-23CF-44E3-9099-C40C66FF867C}">
                  <a14:compatExt spid="_x0000_s1244"/>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251</xdr:row>
          <xdr:rowOff>209550</xdr:rowOff>
        </xdr:from>
        <xdr:to>
          <xdr:col>17</xdr:col>
          <xdr:colOff>171450</xdr:colOff>
          <xdr:row>251</xdr:row>
          <xdr:rowOff>419100</xdr:rowOff>
        </xdr:to>
        <xdr:sp macro="" textlink="">
          <xdr:nvSpPr>
            <xdr:cNvPr id="1245" name="Option Button 221" hidden="1">
              <a:extLst>
                <a:ext uri="{63B3BB69-23CF-44E3-9099-C40C66FF867C}">
                  <a14:compatExt spid="_x0000_s12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252</xdr:row>
          <xdr:rowOff>247650</xdr:rowOff>
        </xdr:from>
        <xdr:to>
          <xdr:col>17</xdr:col>
          <xdr:colOff>190500</xdr:colOff>
          <xdr:row>252</xdr:row>
          <xdr:rowOff>457200</xdr:rowOff>
        </xdr:to>
        <xdr:sp macro="" textlink="">
          <xdr:nvSpPr>
            <xdr:cNvPr id="1246" name="Option Button 222" hidden="1">
              <a:extLst>
                <a:ext uri="{63B3BB69-23CF-44E3-9099-C40C66FF867C}">
                  <a14:compatExt spid="_x0000_s12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257</xdr:row>
          <xdr:rowOff>9525</xdr:rowOff>
        </xdr:from>
        <xdr:to>
          <xdr:col>18</xdr:col>
          <xdr:colOff>9525</xdr:colOff>
          <xdr:row>259</xdr:row>
          <xdr:rowOff>0</xdr:rowOff>
        </xdr:to>
        <xdr:sp macro="" textlink="">
          <xdr:nvSpPr>
            <xdr:cNvPr id="1247" name="Group Box 223" hidden="1">
              <a:extLst>
                <a:ext uri="{63B3BB69-23CF-44E3-9099-C40C66FF867C}">
                  <a14:compatExt spid="_x0000_s1247"/>
                </a:ext>
              </a:extLst>
            </xdr:cNvPr>
            <xdr:cNvSpPr/>
          </xdr:nvSpPr>
          <xdr:spPr>
            <a:xfrm>
              <a:off x="0" y="0"/>
              <a:ext cx="0" cy="0"/>
            </a:xfrm>
            <a:prstGeom prst="rect">
              <a:avLst/>
            </a:prstGeom>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257</xdr:row>
          <xdr:rowOff>1133475</xdr:rowOff>
        </xdr:from>
        <xdr:to>
          <xdr:col>16</xdr:col>
          <xdr:colOff>190500</xdr:colOff>
          <xdr:row>257</xdr:row>
          <xdr:rowOff>1343025</xdr:rowOff>
        </xdr:to>
        <xdr:sp macro="" textlink="">
          <xdr:nvSpPr>
            <xdr:cNvPr id="1251" name="Option Button 227" hidden="1">
              <a:extLst>
                <a:ext uri="{63B3BB69-23CF-44E3-9099-C40C66FF867C}">
                  <a14:compatExt spid="_x0000_s12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258</xdr:row>
          <xdr:rowOff>771525</xdr:rowOff>
        </xdr:from>
        <xdr:to>
          <xdr:col>16</xdr:col>
          <xdr:colOff>276225</xdr:colOff>
          <xdr:row>258</xdr:row>
          <xdr:rowOff>990600</xdr:rowOff>
        </xdr:to>
        <xdr:sp macro="" textlink="">
          <xdr:nvSpPr>
            <xdr:cNvPr id="1252" name="Option Button 228" hidden="1">
              <a:extLst>
                <a:ext uri="{63B3BB69-23CF-44E3-9099-C40C66FF867C}">
                  <a14:compatExt spid="_x0000_s12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72</xdr:row>
          <xdr:rowOff>828675</xdr:rowOff>
        </xdr:from>
        <xdr:to>
          <xdr:col>24</xdr:col>
          <xdr:colOff>428625</xdr:colOff>
          <xdr:row>72</xdr:row>
          <xdr:rowOff>1038225</xdr:rowOff>
        </xdr:to>
        <xdr:sp macro="" textlink="">
          <xdr:nvSpPr>
            <xdr:cNvPr id="1255" name="Option Button 231" hidden="1">
              <a:extLst>
                <a:ext uri="{63B3BB69-23CF-44E3-9099-C40C66FF867C}">
                  <a14:compatExt spid="_x0000_s12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bg-BG" sz="800" b="0" i="0" u="none" strike="noStrike" baseline="0">
                  <a:solidFill>
                    <a:srgbClr val="000000"/>
                  </a:solidFill>
                  <a:latin typeface="Tahoma"/>
                  <a:ea typeface="Tahoma"/>
                  <a:cs typeface="Tahoma"/>
                </a:rPr>
                <a:t>100 %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0</xdr:rowOff>
        </xdr:from>
        <xdr:to>
          <xdr:col>19</xdr:col>
          <xdr:colOff>266700</xdr:colOff>
          <xdr:row>212</xdr:row>
          <xdr:rowOff>1581150</xdr:rowOff>
        </xdr:to>
        <xdr:sp macro="" textlink="">
          <xdr:nvSpPr>
            <xdr:cNvPr id="1257" name="Group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212</xdr:row>
          <xdr:rowOff>504825</xdr:rowOff>
        </xdr:from>
        <xdr:to>
          <xdr:col>17</xdr:col>
          <xdr:colOff>161925</xdr:colOff>
          <xdr:row>212</xdr:row>
          <xdr:rowOff>704850</xdr:rowOff>
        </xdr:to>
        <xdr:sp macro="" textlink="">
          <xdr:nvSpPr>
            <xdr:cNvPr id="1258" name="Option Button 234" hidden="1">
              <a:extLst>
                <a:ext uri="{63B3BB69-23CF-44E3-9099-C40C66FF867C}">
                  <a14:compatExt spid="_x0000_s12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74</xdr:row>
          <xdr:rowOff>838200</xdr:rowOff>
        </xdr:from>
        <xdr:to>
          <xdr:col>24</xdr:col>
          <xdr:colOff>438150</xdr:colOff>
          <xdr:row>74</xdr:row>
          <xdr:rowOff>1057275</xdr:rowOff>
        </xdr:to>
        <xdr:sp macro="" textlink="">
          <xdr:nvSpPr>
            <xdr:cNvPr id="1262" name="Option Button 238" hidden="1">
              <a:extLst>
                <a:ext uri="{63B3BB69-23CF-44E3-9099-C40C66FF867C}">
                  <a14:compatExt spid="_x0000_s12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bg-BG" sz="800" b="0" i="0" u="none" strike="noStrike" baseline="0">
                  <a:solidFill>
                    <a:srgbClr val="000000"/>
                  </a:solidFill>
                  <a:latin typeface="Tahoma"/>
                  <a:ea typeface="Tahoma"/>
                  <a:cs typeface="Tahoma"/>
                </a:rPr>
                <a:t>100 %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188</xdr:row>
          <xdr:rowOff>371475</xdr:rowOff>
        </xdr:from>
        <xdr:to>
          <xdr:col>17</xdr:col>
          <xdr:colOff>238125</xdr:colOff>
          <xdr:row>188</xdr:row>
          <xdr:rowOff>590550</xdr:rowOff>
        </xdr:to>
        <xdr:sp macro="" textlink="">
          <xdr:nvSpPr>
            <xdr:cNvPr id="1266" name="Option Button 242" hidden="1">
              <a:extLst>
                <a:ext uri="{63B3BB69-23CF-44E3-9099-C40C66FF867C}">
                  <a14:compatExt spid="_x0000_s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189</xdr:row>
          <xdr:rowOff>342900</xdr:rowOff>
        </xdr:from>
        <xdr:to>
          <xdr:col>17</xdr:col>
          <xdr:colOff>238125</xdr:colOff>
          <xdr:row>189</xdr:row>
          <xdr:rowOff>552450</xdr:rowOff>
        </xdr:to>
        <xdr:sp macro="" textlink="">
          <xdr:nvSpPr>
            <xdr:cNvPr id="1267" name="Option Button 243" hidden="1">
              <a:extLst>
                <a:ext uri="{63B3BB69-23CF-44E3-9099-C40C66FF867C}">
                  <a14:compatExt spid="_x0000_s12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190</xdr:row>
          <xdr:rowOff>400050</xdr:rowOff>
        </xdr:from>
        <xdr:to>
          <xdr:col>17</xdr:col>
          <xdr:colOff>228600</xdr:colOff>
          <xdr:row>190</xdr:row>
          <xdr:rowOff>619125</xdr:rowOff>
        </xdr:to>
        <xdr:sp macro="" textlink="">
          <xdr:nvSpPr>
            <xdr:cNvPr id="1268" name="Option Button 244" hidden="1">
              <a:extLst>
                <a:ext uri="{63B3BB69-23CF-44E3-9099-C40C66FF867C}">
                  <a14:compatExt spid="_x0000_s12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191</xdr:row>
          <xdr:rowOff>342900</xdr:rowOff>
        </xdr:from>
        <xdr:to>
          <xdr:col>17</xdr:col>
          <xdr:colOff>238125</xdr:colOff>
          <xdr:row>191</xdr:row>
          <xdr:rowOff>561975</xdr:rowOff>
        </xdr:to>
        <xdr:sp macro="" textlink="">
          <xdr:nvSpPr>
            <xdr:cNvPr id="1269" name="Option Button 245" hidden="1">
              <a:extLst>
                <a:ext uri="{63B3BB69-23CF-44E3-9099-C40C66FF867C}">
                  <a14:compatExt spid="_x0000_s12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247650</xdr:colOff>
          <xdr:row>192</xdr:row>
          <xdr:rowOff>333375</xdr:rowOff>
        </xdr:from>
        <xdr:to>
          <xdr:col>17</xdr:col>
          <xdr:colOff>257175</xdr:colOff>
          <xdr:row>192</xdr:row>
          <xdr:rowOff>552450</xdr:rowOff>
        </xdr:to>
        <xdr:sp macro="" textlink="">
          <xdr:nvSpPr>
            <xdr:cNvPr id="1270" name="Option Button 246" hidden="1">
              <a:extLst>
                <a:ext uri="{63B3BB69-23CF-44E3-9099-C40C66FF867C}">
                  <a14:compatExt spid="_x0000_s1270"/>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V283"/>
  <sheetViews>
    <sheetView showGridLines="0" tabSelected="1" topLeftCell="B1" zoomScale="85" zoomScaleNormal="85" zoomScaleSheetLayoutView="85" workbookViewId="0">
      <selection activeCell="U208" sqref="U208:AA208"/>
    </sheetView>
  </sheetViews>
  <sheetFormatPr defaultColWidth="3.28515625" defaultRowHeight="15" customHeight="1" x14ac:dyDescent="0.25"/>
  <cols>
    <col min="1" max="7" width="4.28515625" style="13" customWidth="1"/>
    <col min="8" max="8" width="3.28515625" style="13" customWidth="1"/>
    <col min="9" max="12" width="4.28515625" style="13" customWidth="1"/>
    <col min="13" max="13" width="5.140625" style="13" customWidth="1"/>
    <col min="14" max="14" width="4.28515625" style="13" customWidth="1"/>
    <col min="15" max="15" width="9.42578125" style="13" customWidth="1"/>
    <col min="16" max="16" width="7.7109375" style="13" customWidth="1"/>
    <col min="17" max="24" width="4.28515625" style="13" customWidth="1"/>
    <col min="25" max="25" width="7.28515625" style="13" customWidth="1"/>
    <col min="26" max="26" width="4.28515625" style="13" customWidth="1"/>
    <col min="27" max="27" width="9.7109375" style="13" customWidth="1"/>
    <col min="28" max="28" width="34.28515625" style="17" hidden="1" customWidth="1"/>
    <col min="29" max="29" width="19.85546875" style="74" hidden="1" customWidth="1"/>
    <col min="30" max="30" width="64.42578125" style="12" customWidth="1"/>
    <col min="31" max="31" width="25" style="13" hidden="1" customWidth="1"/>
    <col min="32" max="32" width="43.28515625" style="49" customWidth="1"/>
    <col min="33" max="41" width="127.5703125" style="13" customWidth="1"/>
    <col min="42" max="16384" width="3.28515625" style="13"/>
  </cols>
  <sheetData>
    <row r="1" spans="1:38" ht="31.5" customHeight="1" x14ac:dyDescent="0.25">
      <c r="A1" s="389" t="s">
        <v>0</v>
      </c>
      <c r="B1" s="390"/>
      <c r="C1" s="390"/>
      <c r="D1" s="390"/>
      <c r="E1" s="390"/>
      <c r="F1" s="390"/>
      <c r="G1" s="390"/>
      <c r="H1" s="390"/>
      <c r="I1" s="390"/>
      <c r="J1" s="391"/>
      <c r="K1" s="392" t="s">
        <v>1</v>
      </c>
      <c r="L1" s="392"/>
      <c r="M1" s="392"/>
      <c r="N1" s="392"/>
      <c r="O1" s="392"/>
      <c r="P1" s="392"/>
      <c r="Q1" s="392"/>
      <c r="R1" s="392"/>
      <c r="S1" s="392"/>
      <c r="T1" s="392"/>
      <c r="U1" s="392"/>
      <c r="V1" s="392"/>
      <c r="W1" s="392"/>
      <c r="X1" s="392"/>
      <c r="Y1" s="392"/>
      <c r="Z1" s="392"/>
      <c r="AA1" s="393"/>
      <c r="AB1" s="108">
        <v>1</v>
      </c>
      <c r="AC1" s="107"/>
    </row>
    <row r="2" spans="1:38" ht="31.5" customHeight="1" x14ac:dyDescent="0.25">
      <c r="A2" s="394" t="s">
        <v>2</v>
      </c>
      <c r="B2" s="395"/>
      <c r="C2" s="395"/>
      <c r="D2" s="395"/>
      <c r="E2" s="395"/>
      <c r="F2" s="395"/>
      <c r="G2" s="395"/>
      <c r="H2" s="395"/>
      <c r="I2" s="395"/>
      <c r="J2" s="396"/>
      <c r="K2" s="397" t="s">
        <v>1</v>
      </c>
      <c r="L2" s="397"/>
      <c r="M2" s="397"/>
      <c r="N2" s="397"/>
      <c r="O2" s="397"/>
      <c r="P2" s="397"/>
      <c r="Q2" s="397"/>
      <c r="R2" s="397"/>
      <c r="S2" s="397"/>
      <c r="T2" s="397"/>
      <c r="U2" s="397"/>
      <c r="V2" s="397"/>
      <c r="W2" s="397"/>
      <c r="X2" s="397"/>
      <c r="Y2" s="397"/>
      <c r="Z2" s="397"/>
      <c r="AA2" s="398"/>
      <c r="AB2" s="108">
        <v>2</v>
      </c>
      <c r="AC2" s="107"/>
      <c r="AK2" s="13" t="s">
        <v>45</v>
      </c>
      <c r="AL2" s="14">
        <v>0.5</v>
      </c>
    </row>
    <row r="3" spans="1:38" ht="15" customHeight="1" x14ac:dyDescent="0.25">
      <c r="A3" s="15"/>
      <c r="B3" s="16"/>
      <c r="C3" s="16"/>
      <c r="D3" s="16"/>
      <c r="E3" s="16"/>
      <c r="F3" s="16"/>
      <c r="G3" s="16"/>
      <c r="H3" s="16"/>
      <c r="I3" s="16"/>
      <c r="J3" s="16"/>
      <c r="K3" s="16"/>
      <c r="L3" s="16"/>
      <c r="M3" s="16"/>
      <c r="N3" s="16"/>
      <c r="O3" s="16"/>
      <c r="P3" s="16"/>
      <c r="Q3" s="16"/>
      <c r="R3" s="16"/>
      <c r="S3" s="16"/>
      <c r="T3" s="16"/>
      <c r="U3" s="16"/>
      <c r="V3" s="16"/>
      <c r="W3" s="16"/>
      <c r="X3" s="16"/>
      <c r="Y3" s="16"/>
      <c r="Z3" s="16"/>
      <c r="AA3" s="58" t="s">
        <v>3</v>
      </c>
      <c r="AB3" s="59">
        <v>3</v>
      </c>
      <c r="AC3" s="63"/>
      <c r="AL3" s="14">
        <v>0.4</v>
      </c>
    </row>
    <row r="4" spans="1:38" ht="15" customHeight="1" x14ac:dyDescent="0.25">
      <c r="A4" s="15"/>
      <c r="B4" s="16"/>
      <c r="C4" s="16"/>
      <c r="D4" s="16"/>
      <c r="E4" s="16"/>
      <c r="F4" s="16"/>
      <c r="G4" s="16"/>
      <c r="H4" s="16"/>
      <c r="I4" s="16"/>
      <c r="J4" s="16"/>
      <c r="K4" s="16"/>
      <c r="L4" s="16"/>
      <c r="M4" s="16"/>
      <c r="N4" s="16"/>
      <c r="O4" s="16"/>
      <c r="P4" s="16"/>
      <c r="Q4" s="16"/>
      <c r="R4" s="16"/>
      <c r="S4" s="16"/>
      <c r="T4" s="16"/>
      <c r="U4" s="16"/>
      <c r="V4" s="16"/>
      <c r="W4" s="16"/>
      <c r="X4" s="16"/>
      <c r="Y4" s="16"/>
      <c r="Z4" s="16"/>
      <c r="AA4" s="16"/>
      <c r="AB4" s="99">
        <v>4</v>
      </c>
      <c r="AC4" s="65"/>
    </row>
    <row r="5" spans="1:38" ht="15.75" x14ac:dyDescent="0.25">
      <c r="A5" s="399" t="s">
        <v>4</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1"/>
      <c r="AB5" s="108">
        <v>5</v>
      </c>
      <c r="AC5" s="107"/>
    </row>
    <row r="6" spans="1:38" ht="15.75" x14ac:dyDescent="0.25">
      <c r="A6" s="399" t="s">
        <v>5</v>
      </c>
      <c r="B6" s="400"/>
      <c r="C6" s="400"/>
      <c r="D6" s="400"/>
      <c r="E6" s="400"/>
      <c r="F6" s="400"/>
      <c r="G6" s="400"/>
      <c r="H6" s="400"/>
      <c r="I6" s="400"/>
      <c r="J6" s="400"/>
      <c r="K6" s="400"/>
      <c r="L6" s="400"/>
      <c r="M6" s="400"/>
      <c r="N6" s="400"/>
      <c r="O6" s="400"/>
      <c r="P6" s="400"/>
      <c r="Q6" s="400"/>
      <c r="R6" s="400"/>
      <c r="S6" s="400"/>
      <c r="T6" s="400"/>
      <c r="U6" s="400"/>
      <c r="V6" s="400"/>
      <c r="W6" s="400"/>
      <c r="X6" s="400"/>
      <c r="Y6" s="400"/>
      <c r="Z6" s="400"/>
      <c r="AA6" s="401"/>
      <c r="AB6" s="108">
        <v>6</v>
      </c>
      <c r="AC6" s="107"/>
    </row>
    <row r="7" spans="1:38" ht="15.75" x14ac:dyDescent="0.25">
      <c r="A7" s="399" t="s">
        <v>6</v>
      </c>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1"/>
      <c r="AB7" s="108">
        <v>7</v>
      </c>
      <c r="AC7" s="107"/>
    </row>
    <row r="8" spans="1:38" s="19" customFormat="1" ht="15.75" x14ac:dyDescent="0.25">
      <c r="A8" s="213" t="s">
        <v>101</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316"/>
      <c r="AB8" s="108">
        <v>8</v>
      </c>
      <c r="AC8" s="93"/>
      <c r="AD8" s="18"/>
      <c r="AF8" s="81"/>
    </row>
    <row r="9" spans="1:38" s="21" customFormat="1" ht="15.75" x14ac:dyDescent="0.25">
      <c r="A9" s="399"/>
      <c r="B9" s="400"/>
      <c r="C9" s="400"/>
      <c r="D9" s="400"/>
      <c r="E9" s="400"/>
      <c r="F9" s="400"/>
      <c r="G9" s="400"/>
      <c r="H9" s="400"/>
      <c r="I9" s="400"/>
      <c r="J9" s="400"/>
      <c r="K9" s="400"/>
      <c r="L9" s="400"/>
      <c r="M9" s="400"/>
      <c r="N9" s="400"/>
      <c r="O9" s="400"/>
      <c r="P9" s="400"/>
      <c r="Q9" s="400"/>
      <c r="R9" s="400"/>
      <c r="S9" s="400"/>
      <c r="T9" s="400"/>
      <c r="U9" s="400"/>
      <c r="V9" s="400"/>
      <c r="W9" s="400"/>
      <c r="X9" s="400"/>
      <c r="Y9" s="400"/>
      <c r="Z9" s="400"/>
      <c r="AA9" s="401"/>
      <c r="AB9" s="108">
        <v>9</v>
      </c>
      <c r="AC9" s="107"/>
      <c r="AD9" s="20"/>
      <c r="AF9" s="82"/>
    </row>
    <row r="10" spans="1:38" s="21" customFormat="1" ht="15.75" x14ac:dyDescent="0.25">
      <c r="A10" s="213" t="s">
        <v>7</v>
      </c>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316"/>
      <c r="AB10" s="108">
        <v>10</v>
      </c>
      <c r="AC10" s="93"/>
      <c r="AD10" s="20"/>
      <c r="AF10" s="82"/>
    </row>
    <row r="11" spans="1:38" s="21" customFormat="1" ht="32.25" customHeight="1" x14ac:dyDescent="0.25">
      <c r="A11" s="402" t="s">
        <v>113</v>
      </c>
      <c r="B11" s="403"/>
      <c r="C11" s="403"/>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108">
        <v>11</v>
      </c>
      <c r="AC11" s="107"/>
      <c r="AD11" s="20"/>
      <c r="AF11" s="82"/>
    </row>
    <row r="12" spans="1:38" s="21" customFormat="1" ht="15.75" x14ac:dyDescent="0.25">
      <c r="A12" s="404"/>
      <c r="B12" s="397"/>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8"/>
      <c r="AB12" s="108">
        <v>12</v>
      </c>
      <c r="AC12" s="107"/>
      <c r="AD12" s="20"/>
      <c r="AF12" s="82"/>
    </row>
    <row r="13" spans="1:38" ht="31.5" customHeight="1" x14ac:dyDescent="0.25">
      <c r="A13" s="342" t="s">
        <v>8</v>
      </c>
      <c r="B13" s="343"/>
      <c r="C13" s="343"/>
      <c r="D13" s="343"/>
      <c r="E13" s="343"/>
      <c r="F13" s="343"/>
      <c r="G13" s="343"/>
      <c r="H13" s="343"/>
      <c r="I13" s="405"/>
      <c r="J13" s="405"/>
      <c r="K13" s="405"/>
      <c r="L13" s="405"/>
      <c r="M13" s="405"/>
      <c r="N13" s="405"/>
      <c r="O13" s="405"/>
      <c r="P13" s="405"/>
      <c r="Q13" s="405"/>
      <c r="R13" s="405"/>
      <c r="S13" s="405"/>
      <c r="T13" s="405"/>
      <c r="U13" s="405"/>
      <c r="V13" s="405"/>
      <c r="W13" s="405"/>
      <c r="X13" s="405"/>
      <c r="Y13" s="405"/>
      <c r="Z13" s="405"/>
      <c r="AA13" s="406"/>
      <c r="AB13" s="108">
        <v>13</v>
      </c>
      <c r="AC13" s="22"/>
      <c r="AD13" s="23" t="s">
        <v>95</v>
      </c>
    </row>
    <row r="14" spans="1:38" ht="61.5" customHeight="1" x14ac:dyDescent="0.25">
      <c r="A14" s="313" t="s">
        <v>100</v>
      </c>
      <c r="B14" s="314"/>
      <c r="C14" s="314"/>
      <c r="D14" s="314"/>
      <c r="E14" s="314"/>
      <c r="F14" s="314"/>
      <c r="G14" s="314"/>
      <c r="H14" s="314"/>
      <c r="I14" s="319"/>
      <c r="J14" s="319"/>
      <c r="K14" s="319"/>
      <c r="L14" s="319"/>
      <c r="M14" s="319"/>
      <c r="N14" s="319"/>
      <c r="O14" s="319"/>
      <c r="P14" s="319"/>
      <c r="Q14" s="319"/>
      <c r="R14" s="319"/>
      <c r="S14" s="319"/>
      <c r="T14" s="319"/>
      <c r="U14" s="319"/>
      <c r="V14" s="319"/>
      <c r="W14" s="319"/>
      <c r="X14" s="319"/>
      <c r="Y14" s="319"/>
      <c r="Z14" s="319"/>
      <c r="AA14" s="320"/>
      <c r="AB14" s="108">
        <v>14</v>
      </c>
      <c r="AC14" s="22"/>
      <c r="AD14" s="23" t="s">
        <v>96</v>
      </c>
    </row>
    <row r="15" spans="1:38" ht="63.75" customHeight="1" x14ac:dyDescent="0.25">
      <c r="A15" s="313" t="s">
        <v>277</v>
      </c>
      <c r="B15" s="314"/>
      <c r="C15" s="314"/>
      <c r="D15" s="314"/>
      <c r="E15" s="314"/>
      <c r="F15" s="314"/>
      <c r="G15" s="314"/>
      <c r="H15" s="314"/>
      <c r="I15" s="314"/>
      <c r="J15" s="314"/>
      <c r="K15" s="314"/>
      <c r="L15" s="314"/>
      <c r="M15" s="314"/>
      <c r="N15" s="314"/>
      <c r="O15" s="319"/>
      <c r="P15" s="319"/>
      <c r="Q15" s="319"/>
      <c r="R15" s="319"/>
      <c r="S15" s="319"/>
      <c r="T15" s="319"/>
      <c r="U15" s="319"/>
      <c r="V15" s="319"/>
      <c r="W15" s="319"/>
      <c r="X15" s="319"/>
      <c r="Y15" s="319"/>
      <c r="Z15" s="319"/>
      <c r="AA15" s="320"/>
      <c r="AB15" s="108">
        <v>15</v>
      </c>
      <c r="AC15" s="22"/>
      <c r="AD15" s="23" t="s">
        <v>97</v>
      </c>
    </row>
    <row r="16" spans="1:38" s="19" customFormat="1" ht="15.75" x14ac:dyDescent="0.25">
      <c r="A16" s="213" t="s">
        <v>120</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316"/>
      <c r="AB16" s="108">
        <v>16</v>
      </c>
      <c r="AC16" s="24"/>
      <c r="AD16" s="25"/>
      <c r="AF16" s="81"/>
    </row>
    <row r="17" spans="1:32" s="19" customFormat="1" ht="15.75" x14ac:dyDescent="0.25">
      <c r="A17" s="213" t="s">
        <v>115</v>
      </c>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316"/>
      <c r="AB17" s="108">
        <v>17</v>
      </c>
      <c r="AC17" s="24"/>
      <c r="AD17" s="25"/>
      <c r="AF17" s="81"/>
    </row>
    <row r="18" spans="1:32" ht="57" customHeight="1" x14ac:dyDescent="0.25">
      <c r="A18" s="317" t="s">
        <v>114</v>
      </c>
      <c r="B18" s="318"/>
      <c r="C18" s="318"/>
      <c r="D18" s="318"/>
      <c r="E18" s="318"/>
      <c r="F18" s="318"/>
      <c r="G18" s="318"/>
      <c r="H18" s="318"/>
      <c r="I18" s="318"/>
      <c r="J18" s="319"/>
      <c r="K18" s="319"/>
      <c r="L18" s="319"/>
      <c r="M18" s="319"/>
      <c r="N18" s="319"/>
      <c r="O18" s="319"/>
      <c r="P18" s="319"/>
      <c r="Q18" s="319"/>
      <c r="R18" s="319"/>
      <c r="S18" s="319"/>
      <c r="T18" s="319"/>
      <c r="U18" s="319"/>
      <c r="V18" s="319"/>
      <c r="W18" s="319"/>
      <c r="X18" s="319"/>
      <c r="Y18" s="319"/>
      <c r="Z18" s="319"/>
      <c r="AA18" s="320"/>
      <c r="AB18" s="108">
        <v>18</v>
      </c>
      <c r="AC18" s="22"/>
      <c r="AD18" s="23" t="s">
        <v>416</v>
      </c>
    </row>
    <row r="19" spans="1:32" s="19" customFormat="1" ht="15.75" x14ac:dyDescent="0.25">
      <c r="A19" s="408" t="s">
        <v>151</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205"/>
      <c r="AB19" s="108">
        <v>19</v>
      </c>
      <c r="AC19" s="24"/>
      <c r="AD19" s="25"/>
      <c r="AF19" s="81"/>
    </row>
    <row r="20" spans="1:32" ht="27" x14ac:dyDescent="0.25">
      <c r="A20" s="317" t="s">
        <v>11</v>
      </c>
      <c r="B20" s="318"/>
      <c r="C20" s="318"/>
      <c r="D20" s="318"/>
      <c r="E20" s="318"/>
      <c r="F20" s="318"/>
      <c r="G20" s="318"/>
      <c r="H20" s="318"/>
      <c r="I20" s="319"/>
      <c r="J20" s="319"/>
      <c r="K20" s="319"/>
      <c r="L20" s="319"/>
      <c r="M20" s="319"/>
      <c r="N20" s="319"/>
      <c r="O20" s="319"/>
      <c r="P20" s="319"/>
      <c r="Q20" s="319"/>
      <c r="R20" s="319"/>
      <c r="S20" s="319"/>
      <c r="T20" s="319"/>
      <c r="U20" s="319"/>
      <c r="V20" s="319"/>
      <c r="W20" s="319"/>
      <c r="X20" s="319"/>
      <c r="Y20" s="319"/>
      <c r="Z20" s="319"/>
      <c r="AA20" s="320"/>
      <c r="AB20" s="108">
        <v>20</v>
      </c>
      <c r="AC20" s="22"/>
      <c r="AD20" s="23" t="s">
        <v>116</v>
      </c>
    </row>
    <row r="21" spans="1:32" ht="26.25" customHeight="1" x14ac:dyDescent="0.25">
      <c r="A21" s="317" t="s">
        <v>12</v>
      </c>
      <c r="B21" s="318"/>
      <c r="C21" s="318"/>
      <c r="D21" s="318"/>
      <c r="E21" s="318"/>
      <c r="F21" s="318"/>
      <c r="G21" s="318"/>
      <c r="H21" s="318"/>
      <c r="I21" s="319"/>
      <c r="J21" s="319"/>
      <c r="K21" s="319"/>
      <c r="L21" s="319"/>
      <c r="M21" s="319"/>
      <c r="N21" s="319"/>
      <c r="O21" s="319"/>
      <c r="P21" s="319"/>
      <c r="Q21" s="319"/>
      <c r="R21" s="319"/>
      <c r="S21" s="319"/>
      <c r="T21" s="319"/>
      <c r="U21" s="319"/>
      <c r="V21" s="319"/>
      <c r="W21" s="319"/>
      <c r="X21" s="319"/>
      <c r="Y21" s="319"/>
      <c r="Z21" s="319"/>
      <c r="AA21" s="320"/>
      <c r="AB21" s="108">
        <v>21</v>
      </c>
      <c r="AC21" s="22"/>
      <c r="AD21" s="23" t="s">
        <v>106</v>
      </c>
    </row>
    <row r="22" spans="1:32" ht="30" customHeight="1" x14ac:dyDescent="0.25">
      <c r="A22" s="317" t="s">
        <v>15</v>
      </c>
      <c r="B22" s="318"/>
      <c r="C22" s="318"/>
      <c r="D22" s="318"/>
      <c r="E22" s="318"/>
      <c r="F22" s="319"/>
      <c r="G22" s="319"/>
      <c r="H22" s="319"/>
      <c r="I22" s="319"/>
      <c r="J22" s="319"/>
      <c r="K22" s="319"/>
      <c r="L22" s="234" t="s">
        <v>13</v>
      </c>
      <c r="M22" s="234"/>
      <c r="N22" s="234"/>
      <c r="O22" s="407"/>
      <c r="P22" s="319"/>
      <c r="Q22" s="319"/>
      <c r="R22" s="319"/>
      <c r="S22" s="234" t="s">
        <v>14</v>
      </c>
      <c r="T22" s="234"/>
      <c r="U22" s="234"/>
      <c r="V22" s="319"/>
      <c r="W22" s="319"/>
      <c r="X22" s="319"/>
      <c r="Y22" s="319"/>
      <c r="Z22" s="319"/>
      <c r="AA22" s="320"/>
      <c r="AB22" s="108">
        <v>22</v>
      </c>
      <c r="AC22" s="22"/>
      <c r="AD22" s="23" t="s">
        <v>107</v>
      </c>
    </row>
    <row r="23" spans="1:32" s="19" customFormat="1" ht="15.75" x14ac:dyDescent="0.25">
      <c r="A23" s="410" t="s">
        <v>21</v>
      </c>
      <c r="B23" s="411"/>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2"/>
      <c r="AB23" s="108">
        <v>23</v>
      </c>
      <c r="AC23" s="24"/>
      <c r="AD23" s="25"/>
      <c r="AF23" s="81"/>
    </row>
    <row r="24" spans="1:32" s="27" customFormat="1" ht="15.75" x14ac:dyDescent="0.25">
      <c r="A24" s="342" t="s">
        <v>16</v>
      </c>
      <c r="B24" s="343"/>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86"/>
      <c r="AB24" s="108">
        <v>24</v>
      </c>
      <c r="AC24" s="24"/>
      <c r="AD24" s="26"/>
      <c r="AF24" s="83"/>
    </row>
    <row r="25" spans="1:32" s="28" customFormat="1" ht="15.75" customHeight="1" x14ac:dyDescent="0.25">
      <c r="A25" s="317" t="s">
        <v>17</v>
      </c>
      <c r="B25" s="318"/>
      <c r="C25" s="318"/>
      <c r="D25" s="318"/>
      <c r="E25" s="318"/>
      <c r="F25" s="318"/>
      <c r="G25" s="318"/>
      <c r="H25" s="318"/>
      <c r="I25" s="318"/>
      <c r="J25" s="256"/>
      <c r="K25" s="256"/>
      <c r="L25" s="256"/>
      <c r="M25" s="256"/>
      <c r="N25" s="256"/>
      <c r="O25" s="256"/>
      <c r="P25" s="256"/>
      <c r="Q25" s="256"/>
      <c r="R25" s="256"/>
      <c r="S25" s="256"/>
      <c r="T25" s="256"/>
      <c r="U25" s="256"/>
      <c r="V25" s="256"/>
      <c r="W25" s="256"/>
      <c r="X25" s="256"/>
      <c r="Y25" s="256"/>
      <c r="Z25" s="256"/>
      <c r="AA25" s="387"/>
      <c r="AB25" s="108">
        <v>25</v>
      </c>
      <c r="AC25" s="22"/>
      <c r="AD25" s="101" t="s">
        <v>22</v>
      </c>
      <c r="AF25" s="84"/>
    </row>
    <row r="26" spans="1:32" s="28" customFormat="1" ht="52.5" customHeight="1" x14ac:dyDescent="0.25">
      <c r="A26" s="317" t="s">
        <v>18</v>
      </c>
      <c r="B26" s="318"/>
      <c r="C26" s="318"/>
      <c r="D26" s="318"/>
      <c r="E26" s="318"/>
      <c r="F26" s="318"/>
      <c r="G26" s="318"/>
      <c r="H26" s="318"/>
      <c r="I26" s="318"/>
      <c r="J26" s="256"/>
      <c r="K26" s="256"/>
      <c r="L26" s="256"/>
      <c r="M26" s="256"/>
      <c r="N26" s="256"/>
      <c r="O26" s="256"/>
      <c r="P26" s="256"/>
      <c r="Q26" s="256"/>
      <c r="R26" s="256"/>
      <c r="S26" s="256"/>
      <c r="T26" s="256"/>
      <c r="U26" s="256"/>
      <c r="V26" s="256"/>
      <c r="W26" s="256"/>
      <c r="X26" s="256"/>
      <c r="Y26" s="256"/>
      <c r="Z26" s="256"/>
      <c r="AA26" s="257"/>
      <c r="AB26" s="96"/>
      <c r="AC26" s="22"/>
      <c r="AD26" s="101" t="s">
        <v>68</v>
      </c>
      <c r="AF26" s="84"/>
    </row>
    <row r="27" spans="1:32" s="28" customFormat="1" ht="32.25" customHeight="1" x14ac:dyDescent="0.25">
      <c r="A27" s="317" t="s">
        <v>19</v>
      </c>
      <c r="B27" s="318"/>
      <c r="C27" s="318"/>
      <c r="D27" s="318"/>
      <c r="E27" s="318"/>
      <c r="F27" s="318"/>
      <c r="G27" s="318"/>
      <c r="H27" s="318"/>
      <c r="I27" s="318"/>
      <c r="J27" s="256"/>
      <c r="K27" s="256"/>
      <c r="L27" s="256"/>
      <c r="M27" s="256"/>
      <c r="N27" s="256"/>
      <c r="O27" s="256"/>
      <c r="P27" s="256"/>
      <c r="Q27" s="256"/>
      <c r="R27" s="256"/>
      <c r="S27" s="256"/>
      <c r="T27" s="256"/>
      <c r="U27" s="256"/>
      <c r="V27" s="256"/>
      <c r="W27" s="256"/>
      <c r="X27" s="256"/>
      <c r="Y27" s="256"/>
      <c r="Z27" s="256"/>
      <c r="AA27" s="257"/>
      <c r="AB27" s="96"/>
      <c r="AC27" s="22"/>
      <c r="AD27" s="101" t="s">
        <v>69</v>
      </c>
      <c r="AF27" s="84"/>
    </row>
    <row r="28" spans="1:32" s="28" customFormat="1" ht="26.25" customHeight="1" x14ac:dyDescent="0.25">
      <c r="A28" s="317" t="s">
        <v>20</v>
      </c>
      <c r="B28" s="318"/>
      <c r="C28" s="318"/>
      <c r="D28" s="318"/>
      <c r="E28" s="318"/>
      <c r="F28" s="318"/>
      <c r="G28" s="318"/>
      <c r="H28" s="318"/>
      <c r="I28" s="318"/>
      <c r="J28" s="256"/>
      <c r="K28" s="256"/>
      <c r="L28" s="256"/>
      <c r="M28" s="256"/>
      <c r="N28" s="256"/>
      <c r="O28" s="256"/>
      <c r="P28" s="256"/>
      <c r="Q28" s="256"/>
      <c r="R28" s="256"/>
      <c r="S28" s="256"/>
      <c r="T28" s="256"/>
      <c r="U28" s="256"/>
      <c r="V28" s="256"/>
      <c r="W28" s="256"/>
      <c r="X28" s="256"/>
      <c r="Y28" s="256"/>
      <c r="Z28" s="256"/>
      <c r="AA28" s="257"/>
      <c r="AB28" s="96"/>
      <c r="AC28" s="22"/>
      <c r="AD28" s="101" t="s">
        <v>23</v>
      </c>
      <c r="AF28" s="84"/>
    </row>
    <row r="29" spans="1:32" s="27" customFormat="1" ht="15.75" x14ac:dyDescent="0.25">
      <c r="A29" s="342" t="s">
        <v>24</v>
      </c>
      <c r="B29" s="343"/>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77"/>
      <c r="AB29" s="109"/>
      <c r="AC29" s="24"/>
      <c r="AD29" s="26"/>
      <c r="AF29" s="83"/>
    </row>
    <row r="30" spans="1:32" s="28" customFormat="1" ht="63.75" customHeight="1" x14ac:dyDescent="0.25">
      <c r="A30" s="317" t="s">
        <v>25</v>
      </c>
      <c r="B30" s="318"/>
      <c r="C30" s="318"/>
      <c r="D30" s="318"/>
      <c r="E30" s="318"/>
      <c r="F30" s="380" t="s">
        <v>32</v>
      </c>
      <c r="G30" s="381"/>
      <c r="H30" s="382"/>
      <c r="I30" s="382"/>
      <c r="J30" s="382"/>
      <c r="K30" s="382"/>
      <c r="L30" s="382"/>
      <c r="M30" s="382"/>
      <c r="N30" s="382"/>
      <c r="O30" s="382"/>
      <c r="P30" s="382"/>
      <c r="Q30" s="382"/>
      <c r="R30" s="382"/>
      <c r="S30" s="382"/>
      <c r="T30" s="380" t="s">
        <v>31</v>
      </c>
      <c r="U30" s="388"/>
      <c r="V30" s="381"/>
      <c r="W30" s="382"/>
      <c r="X30" s="382"/>
      <c r="Y30" s="382"/>
      <c r="Z30" s="382"/>
      <c r="AA30" s="383"/>
      <c r="AB30" s="29"/>
      <c r="AC30" s="44"/>
      <c r="AD30" s="101" t="s">
        <v>278</v>
      </c>
      <c r="AF30" s="84"/>
    </row>
    <row r="31" spans="1:32" s="28" customFormat="1" ht="38.25" customHeight="1" x14ac:dyDescent="0.25">
      <c r="A31" s="385" t="s">
        <v>35</v>
      </c>
      <c r="B31" s="384"/>
      <c r="C31" s="384"/>
      <c r="D31" s="382"/>
      <c r="E31" s="382"/>
      <c r="F31" s="382"/>
      <c r="G31" s="382"/>
      <c r="H31" s="382"/>
      <c r="I31" s="382"/>
      <c r="J31" s="382"/>
      <c r="K31" s="382"/>
      <c r="L31" s="382"/>
      <c r="M31" s="382"/>
      <c r="N31" s="382"/>
      <c r="O31" s="104" t="s">
        <v>9</v>
      </c>
      <c r="P31" s="382"/>
      <c r="Q31" s="382"/>
      <c r="R31" s="104" t="s">
        <v>34</v>
      </c>
      <c r="S31" s="384" t="s">
        <v>150</v>
      </c>
      <c r="T31" s="384"/>
      <c r="U31" s="104" t="s">
        <v>33</v>
      </c>
      <c r="V31" s="382"/>
      <c r="W31" s="382"/>
      <c r="X31" s="380" t="s">
        <v>36</v>
      </c>
      <c r="Y31" s="381"/>
      <c r="Z31" s="382"/>
      <c r="AA31" s="383"/>
      <c r="AB31" s="29"/>
      <c r="AC31" s="44"/>
      <c r="AD31" s="101" t="s">
        <v>117</v>
      </c>
      <c r="AF31" s="84"/>
    </row>
    <row r="32" spans="1:32" s="28" customFormat="1" ht="36.75" customHeight="1" x14ac:dyDescent="0.25">
      <c r="A32" s="317" t="s">
        <v>26</v>
      </c>
      <c r="B32" s="318"/>
      <c r="C32" s="318"/>
      <c r="D32" s="382"/>
      <c r="E32" s="382"/>
      <c r="F32" s="382"/>
      <c r="G32" s="382"/>
      <c r="H32" s="382"/>
      <c r="I32" s="382"/>
      <c r="J32" s="382"/>
      <c r="K32" s="382"/>
      <c r="L32" s="382"/>
      <c r="M32" s="382"/>
      <c r="N32" s="382"/>
      <c r="O32" s="318" t="s">
        <v>27</v>
      </c>
      <c r="P32" s="318"/>
      <c r="Q32" s="318"/>
      <c r="R32" s="382"/>
      <c r="S32" s="382"/>
      <c r="T32" s="382"/>
      <c r="U32" s="382"/>
      <c r="V32" s="382"/>
      <c r="W32" s="382"/>
      <c r="X32" s="382"/>
      <c r="Y32" s="382"/>
      <c r="Z32" s="382"/>
      <c r="AA32" s="383"/>
      <c r="AB32" s="29"/>
      <c r="AC32" s="44"/>
      <c r="AD32" s="101" t="s">
        <v>117</v>
      </c>
      <c r="AF32" s="84"/>
    </row>
    <row r="33" spans="1:32" s="27" customFormat="1" ht="33.75" customHeight="1" x14ac:dyDescent="0.25">
      <c r="A33" s="342" t="s">
        <v>28</v>
      </c>
      <c r="B33" s="343"/>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3"/>
      <c r="AA33" s="377"/>
      <c r="AB33" s="109"/>
      <c r="AC33" s="24"/>
      <c r="AD33" s="26" t="s">
        <v>74</v>
      </c>
      <c r="AF33" s="83"/>
    </row>
    <row r="34" spans="1:32" s="28" customFormat="1" ht="63.75" customHeight="1" x14ac:dyDescent="0.25">
      <c r="A34" s="317" t="s">
        <v>25</v>
      </c>
      <c r="B34" s="318"/>
      <c r="C34" s="318"/>
      <c r="D34" s="318"/>
      <c r="E34" s="318"/>
      <c r="F34" s="234" t="s">
        <v>32</v>
      </c>
      <c r="G34" s="234"/>
      <c r="H34" s="375" t="str">
        <f>+IF(H30="","",H30)</f>
        <v/>
      </c>
      <c r="I34" s="375"/>
      <c r="J34" s="375"/>
      <c r="K34" s="375"/>
      <c r="L34" s="375"/>
      <c r="M34" s="375"/>
      <c r="N34" s="375"/>
      <c r="O34" s="375"/>
      <c r="P34" s="375"/>
      <c r="Q34" s="375"/>
      <c r="R34" s="375"/>
      <c r="S34" s="375"/>
      <c r="T34" s="234" t="s">
        <v>31</v>
      </c>
      <c r="U34" s="234"/>
      <c r="V34" s="234"/>
      <c r="W34" s="375" t="str">
        <f>+IF(W30="","",W30)</f>
        <v/>
      </c>
      <c r="X34" s="375"/>
      <c r="Y34" s="375"/>
      <c r="Z34" s="375"/>
      <c r="AA34" s="376"/>
      <c r="AB34" s="30"/>
      <c r="AC34" s="22"/>
      <c r="AD34" s="101" t="s">
        <v>108</v>
      </c>
      <c r="AF34" s="84"/>
    </row>
    <row r="35" spans="1:32" s="28" customFormat="1" ht="35.25" customHeight="1" x14ac:dyDescent="0.25">
      <c r="A35" s="258" t="s">
        <v>35</v>
      </c>
      <c r="B35" s="234"/>
      <c r="C35" s="234"/>
      <c r="D35" s="375" t="str">
        <f>+IF(D31="","",D31)</f>
        <v/>
      </c>
      <c r="E35" s="375"/>
      <c r="F35" s="375"/>
      <c r="G35" s="375"/>
      <c r="H35" s="375"/>
      <c r="I35" s="375"/>
      <c r="J35" s="375"/>
      <c r="K35" s="375"/>
      <c r="L35" s="375"/>
      <c r="M35" s="375"/>
      <c r="N35" s="375"/>
      <c r="O35" s="98" t="s">
        <v>9</v>
      </c>
      <c r="P35" s="375" t="str">
        <f>+IF(P31="","",P31)</f>
        <v/>
      </c>
      <c r="Q35" s="375"/>
      <c r="R35" s="98" t="s">
        <v>34</v>
      </c>
      <c r="S35" s="234" t="str">
        <f>+IF(S31="","",S31)</f>
        <v>кк</v>
      </c>
      <c r="T35" s="234"/>
      <c r="U35" s="98" t="s">
        <v>33</v>
      </c>
      <c r="V35" s="375" t="str">
        <f>+IF(V31="","",V31)</f>
        <v/>
      </c>
      <c r="W35" s="375"/>
      <c r="X35" s="150" t="s">
        <v>36</v>
      </c>
      <c r="Y35" s="152"/>
      <c r="Z35" s="375" t="str">
        <f>+IF(Z31="","",Z31)</f>
        <v/>
      </c>
      <c r="AA35" s="376"/>
      <c r="AB35" s="30"/>
      <c r="AC35" s="22"/>
      <c r="AD35" s="101" t="s">
        <v>40</v>
      </c>
      <c r="AF35" s="84"/>
    </row>
    <row r="36" spans="1:32" s="28" customFormat="1" ht="15.75" x14ac:dyDescent="0.25">
      <c r="A36" s="317" t="s">
        <v>26</v>
      </c>
      <c r="B36" s="318"/>
      <c r="C36" s="318"/>
      <c r="D36" s="375" t="str">
        <f>+IF(D32="","",D32)</f>
        <v/>
      </c>
      <c r="E36" s="375"/>
      <c r="F36" s="375"/>
      <c r="G36" s="375"/>
      <c r="H36" s="375"/>
      <c r="I36" s="375"/>
      <c r="J36" s="375"/>
      <c r="K36" s="375"/>
      <c r="L36" s="375"/>
      <c r="M36" s="375"/>
      <c r="N36" s="375"/>
      <c r="O36" s="318" t="s">
        <v>27</v>
      </c>
      <c r="P36" s="318"/>
      <c r="Q36" s="318"/>
      <c r="R36" s="375" t="str">
        <f>+IF(R32="","",R32)</f>
        <v/>
      </c>
      <c r="S36" s="375"/>
      <c r="T36" s="375"/>
      <c r="U36" s="375"/>
      <c r="V36" s="375"/>
      <c r="W36" s="375"/>
      <c r="X36" s="375"/>
      <c r="Y36" s="375"/>
      <c r="Z36" s="375"/>
      <c r="AA36" s="376"/>
      <c r="AB36" s="30"/>
      <c r="AC36" s="22"/>
      <c r="AD36" s="101" t="s">
        <v>41</v>
      </c>
      <c r="AF36" s="84"/>
    </row>
    <row r="37" spans="1:32" s="28" customFormat="1" ht="27" x14ac:dyDescent="0.25">
      <c r="A37" s="317" t="s">
        <v>37</v>
      </c>
      <c r="B37" s="318"/>
      <c r="C37" s="318"/>
      <c r="D37" s="378"/>
      <c r="E37" s="378"/>
      <c r="F37" s="378"/>
      <c r="G37" s="378"/>
      <c r="H37" s="378"/>
      <c r="I37" s="378"/>
      <c r="J37" s="378"/>
      <c r="K37" s="378"/>
      <c r="L37" s="150" t="s">
        <v>38</v>
      </c>
      <c r="M37" s="152"/>
      <c r="N37" s="378"/>
      <c r="O37" s="378"/>
      <c r="P37" s="378"/>
      <c r="Q37" s="378"/>
      <c r="R37" s="380" t="s">
        <v>39</v>
      </c>
      <c r="S37" s="381"/>
      <c r="T37" s="378"/>
      <c r="U37" s="378"/>
      <c r="V37" s="378"/>
      <c r="W37" s="378"/>
      <c r="X37" s="378"/>
      <c r="Y37" s="378"/>
      <c r="Z37" s="378"/>
      <c r="AA37" s="379"/>
      <c r="AB37" s="30"/>
      <c r="AC37" s="22"/>
      <c r="AD37" s="101" t="s">
        <v>279</v>
      </c>
      <c r="AF37" s="84"/>
    </row>
    <row r="38" spans="1:32" s="27" customFormat="1" ht="15.75" x14ac:dyDescent="0.25">
      <c r="A38" s="342" t="s">
        <v>109</v>
      </c>
      <c r="B38" s="343"/>
      <c r="C38" s="343"/>
      <c r="D38" s="343"/>
      <c r="E38" s="343"/>
      <c r="F38" s="343"/>
      <c r="G38" s="343"/>
      <c r="H38" s="343"/>
      <c r="I38" s="343"/>
      <c r="J38" s="343"/>
      <c r="K38" s="343"/>
      <c r="L38" s="343"/>
      <c r="M38" s="343"/>
      <c r="N38" s="343"/>
      <c r="O38" s="343"/>
      <c r="P38" s="343"/>
      <c r="Q38" s="343"/>
      <c r="R38" s="343"/>
      <c r="S38" s="343"/>
      <c r="T38" s="343"/>
      <c r="U38" s="343"/>
      <c r="V38" s="343"/>
      <c r="W38" s="343"/>
      <c r="X38" s="343"/>
      <c r="Y38" s="343"/>
      <c r="Z38" s="343"/>
      <c r="AA38" s="377"/>
      <c r="AB38" s="109"/>
      <c r="AC38" s="24"/>
      <c r="AD38" s="26"/>
      <c r="AF38" s="83"/>
    </row>
    <row r="39" spans="1:32" s="28" customFormat="1" ht="15.75" customHeight="1" x14ac:dyDescent="0.25">
      <c r="A39" s="258" t="s">
        <v>11</v>
      </c>
      <c r="B39" s="234"/>
      <c r="C39" s="234"/>
      <c r="D39" s="234"/>
      <c r="E39" s="234"/>
      <c r="F39" s="234"/>
      <c r="G39" s="234"/>
      <c r="H39" s="234"/>
      <c r="I39" s="256"/>
      <c r="J39" s="256"/>
      <c r="K39" s="256"/>
      <c r="L39" s="256"/>
      <c r="M39" s="256"/>
      <c r="N39" s="256"/>
      <c r="O39" s="256"/>
      <c r="P39" s="256"/>
      <c r="Q39" s="256"/>
      <c r="R39" s="256"/>
      <c r="S39" s="256"/>
      <c r="T39" s="256"/>
      <c r="U39" s="256"/>
      <c r="V39" s="256"/>
      <c r="W39" s="256"/>
      <c r="X39" s="256"/>
      <c r="Y39" s="256"/>
      <c r="Z39" s="256"/>
      <c r="AA39" s="257"/>
      <c r="AB39" s="96"/>
      <c r="AC39" s="22"/>
      <c r="AD39" s="101" t="s">
        <v>42</v>
      </c>
      <c r="AF39" s="84"/>
    </row>
    <row r="40" spans="1:32" s="28" customFormat="1" ht="36" customHeight="1" x14ac:dyDescent="0.25">
      <c r="A40" s="258" t="s">
        <v>12</v>
      </c>
      <c r="B40" s="234"/>
      <c r="C40" s="234"/>
      <c r="D40" s="234"/>
      <c r="E40" s="234"/>
      <c r="F40" s="234"/>
      <c r="G40" s="234"/>
      <c r="H40" s="234"/>
      <c r="I40" s="256"/>
      <c r="J40" s="256"/>
      <c r="K40" s="256"/>
      <c r="L40" s="256"/>
      <c r="M40" s="256"/>
      <c r="N40" s="256"/>
      <c r="O40" s="256"/>
      <c r="P40" s="256"/>
      <c r="Q40" s="256"/>
      <c r="R40" s="256"/>
      <c r="S40" s="256"/>
      <c r="T40" s="256"/>
      <c r="U40" s="256"/>
      <c r="V40" s="256"/>
      <c r="W40" s="256"/>
      <c r="X40" s="256"/>
      <c r="Y40" s="256"/>
      <c r="Z40" s="256"/>
      <c r="AA40" s="257"/>
      <c r="AB40" s="96"/>
      <c r="AC40" s="22"/>
      <c r="AD40" s="101" t="s">
        <v>110</v>
      </c>
      <c r="AF40" s="84"/>
    </row>
    <row r="41" spans="1:32" s="28" customFormat="1" ht="30" customHeight="1" x14ac:dyDescent="0.25">
      <c r="A41" s="258" t="s">
        <v>15</v>
      </c>
      <c r="B41" s="234"/>
      <c r="C41" s="234"/>
      <c r="D41" s="234"/>
      <c r="E41" s="234"/>
      <c r="F41" s="256"/>
      <c r="G41" s="256"/>
      <c r="H41" s="256"/>
      <c r="I41" s="256"/>
      <c r="J41" s="256"/>
      <c r="K41" s="256"/>
      <c r="L41" s="234" t="s">
        <v>13</v>
      </c>
      <c r="M41" s="234"/>
      <c r="N41" s="234"/>
      <c r="O41" s="255"/>
      <c r="P41" s="255"/>
      <c r="Q41" s="255"/>
      <c r="R41" s="255"/>
      <c r="S41" s="234" t="s">
        <v>14</v>
      </c>
      <c r="T41" s="234"/>
      <c r="U41" s="234"/>
      <c r="V41" s="255"/>
      <c r="W41" s="256"/>
      <c r="X41" s="256"/>
      <c r="Y41" s="256"/>
      <c r="Z41" s="256"/>
      <c r="AA41" s="257"/>
      <c r="AB41" s="96"/>
      <c r="AC41" s="22"/>
      <c r="AD41" s="101" t="s">
        <v>111</v>
      </c>
      <c r="AF41" s="84"/>
    </row>
    <row r="42" spans="1:32" s="28" customFormat="1" ht="39.75" customHeight="1" x14ac:dyDescent="0.25">
      <c r="A42" s="258" t="s">
        <v>29</v>
      </c>
      <c r="B42" s="234"/>
      <c r="C42" s="234"/>
      <c r="D42" s="234"/>
      <c r="E42" s="234"/>
      <c r="F42" s="234"/>
      <c r="G42" s="320"/>
      <c r="H42" s="263"/>
      <c r="I42" s="263"/>
      <c r="J42" s="263"/>
      <c r="K42" s="263"/>
      <c r="L42" s="263"/>
      <c r="M42" s="263"/>
      <c r="N42" s="324"/>
      <c r="O42" s="321" t="s">
        <v>118</v>
      </c>
      <c r="P42" s="322"/>
      <c r="Q42" s="322"/>
      <c r="R42" s="322"/>
      <c r="S42" s="322"/>
      <c r="T42" s="322"/>
      <c r="U42" s="323"/>
      <c r="V42" s="262"/>
      <c r="W42" s="263"/>
      <c r="X42" s="263"/>
      <c r="Y42" s="263"/>
      <c r="Z42" s="263"/>
      <c r="AA42" s="264"/>
      <c r="AB42" s="106"/>
      <c r="AC42" s="22"/>
      <c r="AD42" s="101" t="s">
        <v>119</v>
      </c>
      <c r="AF42" s="84"/>
    </row>
    <row r="43" spans="1:32" s="19" customFormat="1" ht="15.75" x14ac:dyDescent="0.25">
      <c r="A43" s="213" t="s">
        <v>121</v>
      </c>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5"/>
      <c r="AB43" s="92"/>
      <c r="AC43" s="24"/>
      <c r="AD43" s="25"/>
      <c r="AF43" s="81"/>
    </row>
    <row r="44" spans="1:32" ht="15.75" customHeight="1" x14ac:dyDescent="0.25">
      <c r="A44" s="336" t="s">
        <v>98</v>
      </c>
      <c r="B44" s="337"/>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8"/>
      <c r="AB44" s="31"/>
      <c r="AC44" s="32"/>
      <c r="AD44" s="23"/>
    </row>
    <row r="45" spans="1:32" s="19" customFormat="1" ht="15.75" customHeight="1" thickBot="1" x14ac:dyDescent="0.3">
      <c r="A45" s="213" t="s">
        <v>30</v>
      </c>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5"/>
      <c r="AB45" s="92"/>
      <c r="AC45" s="24">
        <v>1</v>
      </c>
      <c r="AD45" s="25"/>
      <c r="AF45" s="81"/>
    </row>
    <row r="46" spans="1:32" s="19" customFormat="1" ht="60" customHeight="1" x14ac:dyDescent="0.25">
      <c r="A46" s="265" t="s">
        <v>314</v>
      </c>
      <c r="B46" s="266"/>
      <c r="C46" s="266"/>
      <c r="D46" s="266"/>
      <c r="E46" s="266"/>
      <c r="F46" s="266"/>
      <c r="G46" s="266"/>
      <c r="H46" s="267"/>
      <c r="I46" s="150" t="s">
        <v>152</v>
      </c>
      <c r="J46" s="151"/>
      <c r="K46" s="151"/>
      <c r="L46" s="151"/>
      <c r="M46" s="151"/>
      <c r="N46" s="151"/>
      <c r="O46" s="151"/>
      <c r="P46" s="151"/>
      <c r="Q46" s="151"/>
      <c r="R46" s="151"/>
      <c r="S46" s="151"/>
      <c r="T46" s="151"/>
      <c r="U46" s="151"/>
      <c r="V46" s="151"/>
      <c r="W46" s="152"/>
      <c r="X46" s="274"/>
      <c r="Y46" s="274"/>
      <c r="Z46" s="274"/>
      <c r="AA46" s="275"/>
      <c r="AB46" s="33" t="str">
        <f>+IF($AC$46=1,"Строителство, реконструкция и/или рехабилитация на нови и съществуващи улици и тротоари, и съоръженията и принадлежностите към тях","")</f>
        <v/>
      </c>
      <c r="AC46" s="66">
        <v>0</v>
      </c>
      <c r="AD46" s="25" t="s">
        <v>422</v>
      </c>
      <c r="AF46" s="81"/>
    </row>
    <row r="47" spans="1:32" s="19" customFormat="1" ht="60" customHeight="1" x14ac:dyDescent="0.25">
      <c r="A47" s="268"/>
      <c r="B47" s="269"/>
      <c r="C47" s="269"/>
      <c r="D47" s="269"/>
      <c r="E47" s="269"/>
      <c r="F47" s="269"/>
      <c r="G47" s="269"/>
      <c r="H47" s="270"/>
      <c r="I47" s="150" t="s">
        <v>153</v>
      </c>
      <c r="J47" s="151"/>
      <c r="K47" s="151"/>
      <c r="L47" s="151"/>
      <c r="M47" s="151"/>
      <c r="N47" s="151"/>
      <c r="O47" s="151"/>
      <c r="P47" s="151"/>
      <c r="Q47" s="151"/>
      <c r="R47" s="151"/>
      <c r="S47" s="151"/>
      <c r="T47" s="151"/>
      <c r="U47" s="151"/>
      <c r="V47" s="151"/>
      <c r="W47" s="152"/>
      <c r="X47" s="274"/>
      <c r="Y47" s="274"/>
      <c r="Z47" s="274"/>
      <c r="AA47" s="275"/>
      <c r="AB47" s="33" t="str">
        <f>+IF($AC$46=2,"Строителство, реконструкция и/или рехабилитация на нови и съществуващи общински пътища, и съоръженията и принадлежностите към тях","")</f>
        <v/>
      </c>
      <c r="AC47" s="67"/>
      <c r="AD47" s="25"/>
      <c r="AF47" s="81"/>
    </row>
    <row r="48" spans="1:32" s="19" customFormat="1" ht="53.25" customHeight="1" x14ac:dyDescent="0.25">
      <c r="A48" s="268"/>
      <c r="B48" s="269"/>
      <c r="C48" s="269"/>
      <c r="D48" s="269"/>
      <c r="E48" s="269"/>
      <c r="F48" s="269"/>
      <c r="G48" s="269"/>
      <c r="H48" s="270"/>
      <c r="I48" s="150" t="s">
        <v>154</v>
      </c>
      <c r="J48" s="151"/>
      <c r="K48" s="151"/>
      <c r="L48" s="151"/>
      <c r="M48" s="151"/>
      <c r="N48" s="151"/>
      <c r="O48" s="151"/>
      <c r="P48" s="151"/>
      <c r="Q48" s="151"/>
      <c r="R48" s="151"/>
      <c r="S48" s="151"/>
      <c r="T48" s="151"/>
      <c r="U48" s="151"/>
      <c r="V48" s="151"/>
      <c r="W48" s="152"/>
      <c r="X48" s="274"/>
      <c r="Y48" s="274"/>
      <c r="Z48" s="274"/>
      <c r="AA48" s="275"/>
      <c r="AB48" s="33" t="str">
        <f>+IF($AC$46=3,"Изграждане, реконструкция и/или рехабилитация на водоснабдителни системи и съоръжения в агломерации с под 2 000 е.ж. в селските райони","")</f>
        <v/>
      </c>
      <c r="AC48" s="7"/>
      <c r="AD48" s="25"/>
      <c r="AF48" s="81"/>
    </row>
    <row r="49" spans="1:41" s="19" customFormat="1" ht="47.25" customHeight="1" thickBot="1" x14ac:dyDescent="0.3">
      <c r="A49" s="268"/>
      <c r="B49" s="269"/>
      <c r="C49" s="269"/>
      <c r="D49" s="269"/>
      <c r="E49" s="269"/>
      <c r="F49" s="269"/>
      <c r="G49" s="269"/>
      <c r="H49" s="270"/>
      <c r="I49" s="150" t="s">
        <v>159</v>
      </c>
      <c r="J49" s="151"/>
      <c r="K49" s="151"/>
      <c r="L49" s="151"/>
      <c r="M49" s="151"/>
      <c r="N49" s="151"/>
      <c r="O49" s="151"/>
      <c r="P49" s="151"/>
      <c r="Q49" s="151"/>
      <c r="R49" s="151"/>
      <c r="S49" s="151"/>
      <c r="T49" s="151"/>
      <c r="U49" s="151"/>
      <c r="V49" s="151"/>
      <c r="W49" s="152"/>
      <c r="X49" s="274"/>
      <c r="Y49" s="274"/>
      <c r="Z49" s="274"/>
      <c r="AA49" s="275"/>
      <c r="AB49" s="33" t="str">
        <f>+IF($AC$46=4,"Изграждане и/или обновяване на площи за широко обществено ползване, предназначени за трайно задоволяване на обществените потребности от общинско значение","")</f>
        <v/>
      </c>
      <c r="AC49" s="34"/>
      <c r="AD49" s="25"/>
      <c r="AF49" s="81"/>
    </row>
    <row r="50" spans="1:41" s="19" customFormat="1" ht="81.75" customHeight="1" x14ac:dyDescent="0.25">
      <c r="A50" s="268"/>
      <c r="B50" s="269"/>
      <c r="C50" s="269"/>
      <c r="D50" s="269"/>
      <c r="E50" s="269"/>
      <c r="F50" s="269"/>
      <c r="G50" s="269"/>
      <c r="H50" s="270"/>
      <c r="I50" s="150" t="s">
        <v>155</v>
      </c>
      <c r="J50" s="151"/>
      <c r="K50" s="151"/>
      <c r="L50" s="151"/>
      <c r="M50" s="151"/>
      <c r="N50" s="151"/>
      <c r="O50" s="151"/>
      <c r="P50" s="151"/>
      <c r="Q50" s="151"/>
      <c r="R50" s="151"/>
      <c r="S50" s="151"/>
      <c r="T50" s="151"/>
      <c r="U50" s="151"/>
      <c r="V50" s="151"/>
      <c r="W50" s="152"/>
      <c r="X50" s="274"/>
      <c r="Y50" s="274"/>
      <c r="Z50" s="274"/>
      <c r="AA50" s="275"/>
      <c r="AB50" s="33" t="str">
        <f>+IF($AC$46=5,"Изграждане, реконструкция, ремонт, оборудване и/или обзавеждане на социална инфраструктура за предоставяне на услуги, които не са част от процеса на деинституционализация на деца и възрастни, включително транспортни средства","")</f>
        <v/>
      </c>
      <c r="AC50" s="24"/>
      <c r="AD50" s="25"/>
      <c r="AF50" s="81"/>
    </row>
    <row r="51" spans="1:41" s="19" customFormat="1" ht="54" customHeight="1" x14ac:dyDescent="0.25">
      <c r="A51" s="268"/>
      <c r="B51" s="269"/>
      <c r="C51" s="269"/>
      <c r="D51" s="269"/>
      <c r="E51" s="269"/>
      <c r="F51" s="269"/>
      <c r="G51" s="269"/>
      <c r="H51" s="270"/>
      <c r="I51" s="150" t="s">
        <v>156</v>
      </c>
      <c r="J51" s="151"/>
      <c r="K51" s="151"/>
      <c r="L51" s="151"/>
      <c r="M51" s="151"/>
      <c r="N51" s="151"/>
      <c r="O51" s="151"/>
      <c r="P51" s="151"/>
      <c r="Q51" s="151"/>
      <c r="R51" s="151"/>
      <c r="S51" s="151"/>
      <c r="T51" s="151"/>
      <c r="U51" s="151"/>
      <c r="V51" s="151"/>
      <c r="W51" s="152"/>
      <c r="X51" s="274"/>
      <c r="Y51" s="274"/>
      <c r="Z51" s="274"/>
      <c r="AA51" s="275"/>
      <c r="AB51" s="33" t="str">
        <f>+IF($AC$46=6,"Реконструкция и/или ремонт на общински сгради, в които се предоставят обществени услуги, с цел подобряване на тяхната енергийна ефективност","")</f>
        <v/>
      </c>
      <c r="AC51" s="24"/>
      <c r="AD51" s="25"/>
      <c r="AF51" s="81"/>
    </row>
    <row r="52" spans="1:41" s="19" customFormat="1" ht="91.5" customHeight="1" x14ac:dyDescent="0.25">
      <c r="A52" s="268"/>
      <c r="B52" s="269"/>
      <c r="C52" s="269"/>
      <c r="D52" s="269"/>
      <c r="E52" s="269"/>
      <c r="F52" s="269"/>
      <c r="G52" s="269"/>
      <c r="H52" s="269"/>
      <c r="I52" s="234" t="s">
        <v>157</v>
      </c>
      <c r="J52" s="234"/>
      <c r="K52" s="234"/>
      <c r="L52" s="234"/>
      <c r="M52" s="234"/>
      <c r="N52" s="234"/>
      <c r="O52" s="234"/>
      <c r="P52" s="234"/>
      <c r="Q52" s="234"/>
      <c r="R52" s="234"/>
      <c r="S52" s="234"/>
      <c r="T52" s="234"/>
      <c r="U52" s="234"/>
      <c r="V52" s="234"/>
      <c r="W52" s="234"/>
      <c r="X52" s="274"/>
      <c r="Y52" s="274"/>
      <c r="Z52" s="274"/>
      <c r="AA52" s="275"/>
      <c r="AB52" s="33" t="str">
        <f>+IF($AC$46=7,"Изграждане, реконструкция, ремонт, реставрация, закупуване на оборудване и/или обзавеждане на обекти, свързани с културния живот, включително мобилни такива, включително и дейности по вертикалната планировка и подобряване на прилежащите пространства","")</f>
        <v/>
      </c>
      <c r="AC52" s="24"/>
      <c r="AD52" s="25"/>
      <c r="AF52" s="81"/>
    </row>
    <row r="53" spans="1:41" s="19" customFormat="1" ht="150" customHeight="1" x14ac:dyDescent="0.25">
      <c r="A53" s="268"/>
      <c r="B53" s="269"/>
      <c r="C53" s="269"/>
      <c r="D53" s="269"/>
      <c r="E53" s="269"/>
      <c r="F53" s="269"/>
      <c r="G53" s="269"/>
      <c r="H53" s="269"/>
      <c r="I53" s="318" t="s">
        <v>158</v>
      </c>
      <c r="J53" s="438"/>
      <c r="K53" s="438"/>
      <c r="L53" s="438"/>
      <c r="M53" s="438"/>
      <c r="N53" s="438"/>
      <c r="O53" s="438"/>
      <c r="P53" s="438"/>
      <c r="Q53" s="438"/>
      <c r="R53" s="438"/>
      <c r="S53" s="438"/>
      <c r="T53" s="438"/>
      <c r="U53" s="438"/>
      <c r="V53" s="438"/>
      <c r="W53" s="438"/>
      <c r="X53" s="436"/>
      <c r="Y53" s="436"/>
      <c r="Z53" s="436"/>
      <c r="AA53" s="437"/>
      <c r="AB53" s="113"/>
      <c r="AC53" s="24"/>
      <c r="AD53" s="288"/>
      <c r="AF53" s="81"/>
    </row>
    <row r="54" spans="1:41" s="19" customFormat="1" ht="37.5" customHeight="1" x14ac:dyDescent="0.25">
      <c r="A54" s="268"/>
      <c r="B54" s="269"/>
      <c r="C54" s="269"/>
      <c r="D54" s="269"/>
      <c r="E54" s="269"/>
      <c r="F54" s="269"/>
      <c r="G54" s="269"/>
      <c r="H54" s="269"/>
      <c r="I54" s="438"/>
      <c r="J54" s="438"/>
      <c r="K54" s="438"/>
      <c r="L54" s="438"/>
      <c r="M54" s="438"/>
      <c r="N54" s="438"/>
      <c r="O54" s="438"/>
      <c r="P54" s="438"/>
      <c r="Q54" s="438"/>
      <c r="R54" s="438"/>
      <c r="S54" s="438"/>
      <c r="T54" s="438"/>
      <c r="U54" s="438"/>
      <c r="V54" s="438"/>
      <c r="W54" s="438"/>
      <c r="X54" s="436"/>
      <c r="Y54" s="436"/>
      <c r="Z54" s="436"/>
      <c r="AA54" s="437"/>
      <c r="AB54" s="35"/>
      <c r="AC54" s="24"/>
      <c r="AD54" s="289"/>
      <c r="AF54" s="81"/>
    </row>
    <row r="55" spans="1:41" s="19" customFormat="1" ht="94.5" customHeight="1" x14ac:dyDescent="0.25">
      <c r="A55" s="110"/>
      <c r="B55" s="111"/>
      <c r="C55" s="111"/>
      <c r="D55" s="111"/>
      <c r="E55" s="111"/>
      <c r="F55" s="111"/>
      <c r="G55" s="111"/>
      <c r="H55" s="111"/>
      <c r="I55" s="150" t="s">
        <v>312</v>
      </c>
      <c r="J55" s="151"/>
      <c r="K55" s="151"/>
      <c r="L55" s="151"/>
      <c r="M55" s="151"/>
      <c r="N55" s="151"/>
      <c r="O55" s="151"/>
      <c r="P55" s="151"/>
      <c r="Q55" s="151"/>
      <c r="R55" s="151"/>
      <c r="S55" s="151"/>
      <c r="T55" s="151"/>
      <c r="U55" s="151"/>
      <c r="V55" s="151"/>
      <c r="W55" s="152"/>
      <c r="X55" s="274"/>
      <c r="Y55" s="274"/>
      <c r="Z55" s="274"/>
      <c r="AA55" s="275"/>
      <c r="AB55" s="33" t="str">
        <f>+IF($AC$46=8,"детска градина финансирана чрез бюджета на общината","")</f>
        <v/>
      </c>
      <c r="AC55" s="24"/>
      <c r="AD55" s="25"/>
      <c r="AF55" s="81"/>
    </row>
    <row r="56" spans="1:41" s="19" customFormat="1" ht="94.5" customHeight="1" x14ac:dyDescent="0.25">
      <c r="A56" s="110"/>
      <c r="B56" s="111"/>
      <c r="C56" s="111"/>
      <c r="D56" s="111"/>
      <c r="E56" s="111"/>
      <c r="F56" s="111"/>
      <c r="G56" s="111"/>
      <c r="H56" s="111"/>
      <c r="I56" s="150" t="s">
        <v>313</v>
      </c>
      <c r="J56" s="151"/>
      <c r="K56" s="151"/>
      <c r="L56" s="151"/>
      <c r="M56" s="151"/>
      <c r="N56" s="151"/>
      <c r="O56" s="151"/>
      <c r="P56" s="151"/>
      <c r="Q56" s="151"/>
      <c r="R56" s="151"/>
      <c r="S56" s="151"/>
      <c r="T56" s="151"/>
      <c r="U56" s="151"/>
      <c r="V56" s="151"/>
      <c r="W56" s="152"/>
      <c r="X56" s="274"/>
      <c r="Y56" s="274"/>
      <c r="Z56" s="274"/>
      <c r="AA56" s="275"/>
      <c r="AB56" s="33" t="str">
        <f>+IF($AC$46=9,"основно или средно училище финансирано чрез бюджета на общината","")</f>
        <v/>
      </c>
      <c r="AC56" s="24"/>
      <c r="AD56" s="25"/>
      <c r="AF56" s="81"/>
    </row>
    <row r="57" spans="1:41" s="28" customFormat="1" ht="32.25" customHeight="1" x14ac:dyDescent="0.25">
      <c r="A57" s="340" t="s">
        <v>160</v>
      </c>
      <c r="B57" s="341"/>
      <c r="C57" s="341"/>
      <c r="D57" s="341"/>
      <c r="E57" s="341"/>
      <c r="F57" s="341"/>
      <c r="G57" s="341"/>
      <c r="H57" s="341"/>
      <c r="I57" s="327" t="s">
        <v>161</v>
      </c>
      <c r="J57" s="327"/>
      <c r="K57" s="327"/>
      <c r="L57" s="327"/>
      <c r="M57" s="327"/>
      <c r="N57" s="327"/>
      <c r="O57" s="327"/>
      <c r="P57" s="327"/>
      <c r="Q57" s="327"/>
      <c r="R57" s="327"/>
      <c r="S57" s="327"/>
      <c r="T57" s="327"/>
      <c r="U57" s="327"/>
      <c r="V57" s="327"/>
      <c r="W57" s="327"/>
      <c r="X57" s="327"/>
      <c r="Y57" s="327"/>
      <c r="Z57" s="327"/>
      <c r="AA57" s="339"/>
      <c r="AB57" s="36"/>
      <c r="AC57" s="22"/>
      <c r="AD57" s="101" t="s">
        <v>44</v>
      </c>
      <c r="AF57" s="84"/>
    </row>
    <row r="58" spans="1:41" s="28" customFormat="1" ht="30" customHeight="1" x14ac:dyDescent="0.25">
      <c r="A58" s="342"/>
      <c r="B58" s="343"/>
      <c r="C58" s="343"/>
      <c r="D58" s="343"/>
      <c r="E58" s="343"/>
      <c r="F58" s="343"/>
      <c r="G58" s="343"/>
      <c r="H58" s="343"/>
      <c r="I58" s="271"/>
      <c r="J58" s="272"/>
      <c r="K58" s="272"/>
      <c r="L58" s="272"/>
      <c r="M58" s="272"/>
      <c r="N58" s="272"/>
      <c r="O58" s="272"/>
      <c r="P58" s="272"/>
      <c r="Q58" s="272"/>
      <c r="R58" s="272"/>
      <c r="S58" s="272"/>
      <c r="T58" s="272"/>
      <c r="U58" s="272"/>
      <c r="V58" s="272"/>
      <c r="W58" s="272"/>
      <c r="X58" s="272"/>
      <c r="Y58" s="272"/>
      <c r="Z58" s="272"/>
      <c r="AA58" s="273"/>
      <c r="AB58" s="106"/>
      <c r="AC58" s="22"/>
      <c r="AD58" s="37" t="s">
        <v>413</v>
      </c>
      <c r="AF58" s="84"/>
    </row>
    <row r="59" spans="1:41" s="28" customFormat="1" ht="27.75" customHeight="1" x14ac:dyDescent="0.25">
      <c r="A59" s="342"/>
      <c r="B59" s="343"/>
      <c r="C59" s="343"/>
      <c r="D59" s="343"/>
      <c r="E59" s="343"/>
      <c r="F59" s="343"/>
      <c r="G59" s="343"/>
      <c r="H59" s="343"/>
      <c r="I59" s="234" t="s">
        <v>123</v>
      </c>
      <c r="J59" s="234"/>
      <c r="K59" s="234"/>
      <c r="L59" s="234"/>
      <c r="M59" s="234"/>
      <c r="N59" s="234"/>
      <c r="O59" s="234"/>
      <c r="P59" s="234"/>
      <c r="Q59" s="234"/>
      <c r="R59" s="234"/>
      <c r="S59" s="234"/>
      <c r="T59" s="234"/>
      <c r="U59" s="234"/>
      <c r="V59" s="234"/>
      <c r="W59" s="234"/>
      <c r="X59" s="234"/>
      <c r="Y59" s="234"/>
      <c r="Z59" s="234"/>
      <c r="AA59" s="235"/>
      <c r="AB59" s="96"/>
      <c r="AC59" s="22"/>
      <c r="AD59" s="101" t="s">
        <v>44</v>
      </c>
      <c r="AF59" s="84"/>
    </row>
    <row r="60" spans="1:41" s="28" customFormat="1" ht="15" customHeight="1" x14ac:dyDescent="0.25">
      <c r="A60" s="342"/>
      <c r="B60" s="343"/>
      <c r="C60" s="343"/>
      <c r="D60" s="343"/>
      <c r="E60" s="343"/>
      <c r="F60" s="343"/>
      <c r="G60" s="343"/>
      <c r="H60" s="343"/>
      <c r="I60" s="344"/>
      <c r="J60" s="345"/>
      <c r="K60" s="345"/>
      <c r="L60" s="345"/>
      <c r="M60" s="345"/>
      <c r="N60" s="345"/>
      <c r="O60" s="345"/>
      <c r="P60" s="345"/>
      <c r="Q60" s="345"/>
      <c r="R60" s="345"/>
      <c r="S60" s="345"/>
      <c r="T60" s="345"/>
      <c r="U60" s="345"/>
      <c r="V60" s="345"/>
      <c r="W60" s="345"/>
      <c r="X60" s="345"/>
      <c r="Y60" s="345"/>
      <c r="Z60" s="345"/>
      <c r="AA60" s="346"/>
      <c r="AB60" s="96"/>
      <c r="AC60" s="22"/>
      <c r="AD60" s="37" t="s">
        <v>413</v>
      </c>
      <c r="AF60" s="84"/>
    </row>
    <row r="61" spans="1:41" s="28" customFormat="1" ht="33" customHeight="1" x14ac:dyDescent="0.25">
      <c r="A61" s="342"/>
      <c r="B61" s="343"/>
      <c r="C61" s="343"/>
      <c r="D61" s="343"/>
      <c r="E61" s="343"/>
      <c r="F61" s="343"/>
      <c r="G61" s="343"/>
      <c r="H61" s="343"/>
      <c r="I61" s="150" t="s">
        <v>162</v>
      </c>
      <c r="J61" s="151"/>
      <c r="K61" s="151"/>
      <c r="L61" s="151"/>
      <c r="M61" s="151"/>
      <c r="N61" s="151"/>
      <c r="O61" s="151"/>
      <c r="P61" s="151"/>
      <c r="Q61" s="151"/>
      <c r="R61" s="151"/>
      <c r="S61" s="151"/>
      <c r="T61" s="151"/>
      <c r="U61" s="151"/>
      <c r="V61" s="151"/>
      <c r="W61" s="151"/>
      <c r="X61" s="151"/>
      <c r="Y61" s="151"/>
      <c r="Z61" s="151"/>
      <c r="AA61" s="315"/>
      <c r="AB61" s="96"/>
      <c r="AC61" s="22"/>
      <c r="AD61" s="101" t="s">
        <v>44</v>
      </c>
      <c r="AF61" s="84"/>
    </row>
    <row r="62" spans="1:41" s="28" customFormat="1" ht="15" customHeight="1" x14ac:dyDescent="0.25">
      <c r="A62" s="342"/>
      <c r="B62" s="343"/>
      <c r="C62" s="343"/>
      <c r="D62" s="343"/>
      <c r="E62" s="343"/>
      <c r="F62" s="343"/>
      <c r="G62" s="343"/>
      <c r="H62" s="343"/>
      <c r="I62" s="261"/>
      <c r="J62" s="261"/>
      <c r="K62" s="261"/>
      <c r="L62" s="261"/>
      <c r="M62" s="261"/>
      <c r="N62" s="261"/>
      <c r="O62" s="261"/>
      <c r="P62" s="261"/>
      <c r="Q62" s="261"/>
      <c r="R62" s="261"/>
      <c r="S62" s="261"/>
      <c r="T62" s="261"/>
      <c r="U62" s="261"/>
      <c r="V62" s="261"/>
      <c r="W62" s="261"/>
      <c r="X62" s="261"/>
      <c r="Y62" s="261"/>
      <c r="Z62" s="261"/>
      <c r="AA62" s="261"/>
      <c r="AB62" s="98"/>
      <c r="AC62" s="133"/>
      <c r="AD62" s="37" t="s">
        <v>413</v>
      </c>
      <c r="AF62" s="84"/>
    </row>
    <row r="63" spans="1:41" s="132" customFormat="1" ht="31.5" customHeight="1" x14ac:dyDescent="0.25">
      <c r="A63" s="342"/>
      <c r="B63" s="343"/>
      <c r="C63" s="343"/>
      <c r="D63" s="343"/>
      <c r="E63" s="343"/>
      <c r="F63" s="343"/>
      <c r="G63" s="343"/>
      <c r="H63" s="343"/>
      <c r="I63" s="234" t="s">
        <v>124</v>
      </c>
      <c r="J63" s="234"/>
      <c r="K63" s="234"/>
      <c r="L63" s="234"/>
      <c r="M63" s="234"/>
      <c r="N63" s="234"/>
      <c r="O63" s="234"/>
      <c r="P63" s="234"/>
      <c r="Q63" s="234"/>
      <c r="R63" s="234"/>
      <c r="S63" s="234"/>
      <c r="T63" s="234"/>
      <c r="U63" s="234"/>
      <c r="V63" s="234"/>
      <c r="W63" s="234"/>
      <c r="X63" s="234"/>
      <c r="Y63" s="234"/>
      <c r="Z63" s="234"/>
      <c r="AA63" s="234"/>
      <c r="AB63" s="98"/>
      <c r="AC63" s="133"/>
      <c r="AD63" s="101" t="s">
        <v>44</v>
      </c>
      <c r="AE63" s="130"/>
      <c r="AF63" s="131"/>
      <c r="AG63" s="130"/>
      <c r="AH63" s="130"/>
      <c r="AI63" s="130"/>
      <c r="AJ63" s="130"/>
      <c r="AK63" s="130"/>
      <c r="AL63" s="130"/>
      <c r="AM63" s="130"/>
      <c r="AN63" s="130"/>
      <c r="AO63" s="130"/>
    </row>
    <row r="64" spans="1:41" s="28" customFormat="1" ht="15" customHeight="1" x14ac:dyDescent="0.25">
      <c r="A64" s="342"/>
      <c r="B64" s="343"/>
      <c r="C64" s="343"/>
      <c r="D64" s="343"/>
      <c r="E64" s="343"/>
      <c r="F64" s="343"/>
      <c r="G64" s="343"/>
      <c r="H64" s="343"/>
      <c r="I64" s="261"/>
      <c r="J64" s="261"/>
      <c r="K64" s="261"/>
      <c r="L64" s="261"/>
      <c r="M64" s="261"/>
      <c r="N64" s="261"/>
      <c r="O64" s="261"/>
      <c r="P64" s="261"/>
      <c r="Q64" s="261"/>
      <c r="R64" s="261"/>
      <c r="S64" s="261"/>
      <c r="T64" s="261"/>
      <c r="U64" s="261"/>
      <c r="V64" s="261"/>
      <c r="W64" s="261"/>
      <c r="X64" s="261"/>
      <c r="Y64" s="261"/>
      <c r="Z64" s="261"/>
      <c r="AA64" s="261"/>
      <c r="AB64" s="98"/>
      <c r="AC64" s="133"/>
      <c r="AD64" s="37"/>
      <c r="AF64" s="84"/>
    </row>
    <row r="65" spans="1:32" s="28" customFormat="1" ht="33" customHeight="1" x14ac:dyDescent="0.25">
      <c r="A65" s="342"/>
      <c r="B65" s="343"/>
      <c r="C65" s="343"/>
      <c r="D65" s="343"/>
      <c r="E65" s="343"/>
      <c r="F65" s="343"/>
      <c r="G65" s="343"/>
      <c r="H65" s="343"/>
      <c r="I65" s="234" t="s">
        <v>163</v>
      </c>
      <c r="J65" s="234"/>
      <c r="K65" s="234"/>
      <c r="L65" s="234"/>
      <c r="M65" s="234"/>
      <c r="N65" s="234"/>
      <c r="O65" s="234"/>
      <c r="P65" s="234"/>
      <c r="Q65" s="234"/>
      <c r="R65" s="234"/>
      <c r="S65" s="234"/>
      <c r="T65" s="234"/>
      <c r="U65" s="234"/>
      <c r="V65" s="234"/>
      <c r="W65" s="234"/>
      <c r="X65" s="234"/>
      <c r="Y65" s="234"/>
      <c r="Z65" s="234"/>
      <c r="AA65" s="235"/>
      <c r="AB65" s="96"/>
      <c r="AC65" s="22"/>
      <c r="AD65" s="101" t="s">
        <v>412</v>
      </c>
      <c r="AF65" s="84"/>
    </row>
    <row r="66" spans="1:32" s="28" customFormat="1" ht="15" customHeight="1" x14ac:dyDescent="0.25">
      <c r="A66" s="342"/>
      <c r="B66" s="343"/>
      <c r="C66" s="343"/>
      <c r="D66" s="343"/>
      <c r="E66" s="343"/>
      <c r="F66" s="343"/>
      <c r="G66" s="343"/>
      <c r="H66" s="343"/>
      <c r="I66" s="261"/>
      <c r="J66" s="261"/>
      <c r="K66" s="261"/>
      <c r="L66" s="261"/>
      <c r="M66" s="261"/>
      <c r="N66" s="261"/>
      <c r="O66" s="261"/>
      <c r="P66" s="261"/>
      <c r="Q66" s="261"/>
      <c r="R66" s="261"/>
      <c r="S66" s="261"/>
      <c r="T66" s="261"/>
      <c r="U66" s="261"/>
      <c r="V66" s="261"/>
      <c r="W66" s="261"/>
      <c r="X66" s="261"/>
      <c r="Y66" s="261"/>
      <c r="Z66" s="261"/>
      <c r="AA66" s="332"/>
      <c r="AB66" s="96"/>
      <c r="AC66" s="22"/>
      <c r="AD66" s="37" t="s">
        <v>413</v>
      </c>
      <c r="AF66" s="84"/>
    </row>
    <row r="67" spans="1:32" s="28" customFormat="1" ht="15" customHeight="1" x14ac:dyDescent="0.25">
      <c r="A67" s="342"/>
      <c r="B67" s="343"/>
      <c r="C67" s="343"/>
      <c r="D67" s="343"/>
      <c r="E67" s="343"/>
      <c r="F67" s="343"/>
      <c r="G67" s="343"/>
      <c r="H67" s="343"/>
      <c r="I67" s="234" t="s">
        <v>43</v>
      </c>
      <c r="J67" s="234"/>
      <c r="K67" s="234"/>
      <c r="L67" s="234"/>
      <c r="M67" s="234"/>
      <c r="N67" s="234"/>
      <c r="O67" s="234"/>
      <c r="P67" s="234"/>
      <c r="Q67" s="234"/>
      <c r="R67" s="234"/>
      <c r="S67" s="234"/>
      <c r="T67" s="234"/>
      <c r="U67" s="234"/>
      <c r="V67" s="234"/>
      <c r="W67" s="234"/>
      <c r="X67" s="234"/>
      <c r="Y67" s="234"/>
      <c r="Z67" s="234"/>
      <c r="AA67" s="235"/>
      <c r="AB67" s="96"/>
      <c r="AC67" s="22"/>
      <c r="AD67" s="101"/>
      <c r="AF67" s="84"/>
    </row>
    <row r="68" spans="1:32" s="28" customFormat="1" ht="15" customHeight="1" thickBot="1" x14ac:dyDescent="0.3">
      <c r="A68" s="342"/>
      <c r="B68" s="343"/>
      <c r="C68" s="343"/>
      <c r="D68" s="343"/>
      <c r="E68" s="343"/>
      <c r="F68" s="343"/>
      <c r="G68" s="343"/>
      <c r="H68" s="343"/>
      <c r="I68" s="261"/>
      <c r="J68" s="261"/>
      <c r="K68" s="261"/>
      <c r="L68" s="261"/>
      <c r="M68" s="261"/>
      <c r="N68" s="261"/>
      <c r="O68" s="261"/>
      <c r="P68" s="261"/>
      <c r="Q68" s="261"/>
      <c r="R68" s="261"/>
      <c r="S68" s="261"/>
      <c r="T68" s="261"/>
      <c r="U68" s="261"/>
      <c r="V68" s="261"/>
      <c r="W68" s="261"/>
      <c r="X68" s="261"/>
      <c r="Y68" s="261"/>
      <c r="Z68" s="261"/>
      <c r="AA68" s="332"/>
      <c r="AB68" s="96"/>
      <c r="AC68" s="22"/>
      <c r="AD68" s="37" t="s">
        <v>413</v>
      </c>
      <c r="AF68" s="84"/>
    </row>
    <row r="69" spans="1:32" s="19" customFormat="1" ht="16.5" thickBot="1" x14ac:dyDescent="0.3">
      <c r="A69" s="329" t="s">
        <v>99</v>
      </c>
      <c r="B69" s="330"/>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1"/>
      <c r="AB69" s="35"/>
      <c r="AC69" s="24" t="s">
        <v>45</v>
      </c>
      <c r="AD69" s="38"/>
      <c r="AE69" s="114" t="s">
        <v>122</v>
      </c>
      <c r="AF69" s="81"/>
    </row>
    <row r="70" spans="1:32" s="19" customFormat="1" ht="38.25" customHeight="1" thickBot="1" x14ac:dyDescent="0.3">
      <c r="A70" s="333"/>
      <c r="B70" s="334"/>
      <c r="C70" s="334"/>
      <c r="D70" s="334"/>
      <c r="E70" s="334"/>
      <c r="F70" s="334"/>
      <c r="G70" s="334"/>
      <c r="H70" s="334"/>
      <c r="I70" s="334"/>
      <c r="J70" s="334"/>
      <c r="K70" s="334"/>
      <c r="L70" s="334"/>
      <c r="M70" s="334"/>
      <c r="N70" s="334"/>
      <c r="O70" s="334"/>
      <c r="P70" s="334"/>
      <c r="Q70" s="334"/>
      <c r="R70" s="334"/>
      <c r="S70" s="334"/>
      <c r="T70" s="334"/>
      <c r="U70" s="334"/>
      <c r="V70" s="334"/>
      <c r="W70" s="334"/>
      <c r="X70" s="334"/>
      <c r="Y70" s="334"/>
      <c r="Z70" s="334"/>
      <c r="AA70" s="335"/>
      <c r="AB70" s="115"/>
      <c r="AC70" s="24"/>
      <c r="AD70" s="25" t="s">
        <v>127</v>
      </c>
      <c r="AE70" s="116" t="s">
        <v>125</v>
      </c>
      <c r="AF70" s="81"/>
    </row>
    <row r="71" spans="1:32" ht="81.75" customHeight="1" x14ac:dyDescent="0.25">
      <c r="A71" s="326" t="s">
        <v>167</v>
      </c>
      <c r="B71" s="327"/>
      <c r="C71" s="327"/>
      <c r="D71" s="327"/>
      <c r="E71" s="327"/>
      <c r="F71" s="327"/>
      <c r="G71" s="327"/>
      <c r="H71" s="327"/>
      <c r="I71" s="327"/>
      <c r="J71" s="327"/>
      <c r="K71" s="88" t="s">
        <v>9</v>
      </c>
      <c r="L71" s="325"/>
      <c r="M71" s="325"/>
      <c r="N71" s="325"/>
      <c r="O71" s="325"/>
      <c r="P71" s="325"/>
      <c r="Q71" s="252" t="s">
        <v>46</v>
      </c>
      <c r="R71" s="253"/>
      <c r="S71" s="254"/>
      <c r="T71" s="328"/>
      <c r="U71" s="325"/>
      <c r="V71" s="325"/>
      <c r="W71" s="325"/>
      <c r="X71" s="250" t="s">
        <v>164</v>
      </c>
      <c r="Y71" s="251"/>
      <c r="Z71" s="248"/>
      <c r="AA71" s="249"/>
      <c r="AB71" s="39"/>
      <c r="AC71" s="68" t="s">
        <v>45</v>
      </c>
      <c r="AD71" s="23" t="s">
        <v>280</v>
      </c>
      <c r="AE71" s="117" t="s">
        <v>128</v>
      </c>
      <c r="AF71" s="81"/>
    </row>
    <row r="72" spans="1:32" ht="70.5" customHeight="1" x14ac:dyDescent="0.25">
      <c r="A72" s="310" t="s">
        <v>166</v>
      </c>
      <c r="B72" s="311"/>
      <c r="C72" s="311"/>
      <c r="D72" s="311"/>
      <c r="E72" s="311"/>
      <c r="F72" s="311"/>
      <c r="G72" s="311"/>
      <c r="H72" s="311"/>
      <c r="I72" s="311"/>
      <c r="J72" s="311"/>
      <c r="K72" s="311"/>
      <c r="L72" s="311"/>
      <c r="M72" s="311"/>
      <c r="N72" s="311"/>
      <c r="O72" s="311"/>
      <c r="P72" s="311"/>
      <c r="Q72" s="311"/>
      <c r="R72" s="311"/>
      <c r="S72" s="311"/>
      <c r="T72" s="307"/>
      <c r="U72" s="308"/>
      <c r="V72" s="308"/>
      <c r="W72" s="308"/>
      <c r="X72" s="308"/>
      <c r="Y72" s="308"/>
      <c r="Z72" s="309"/>
      <c r="AA72" s="2" t="s">
        <v>47</v>
      </c>
      <c r="AB72" s="7"/>
      <c r="AC72" s="69">
        <f>+ROUND(T72,2)</f>
        <v>0</v>
      </c>
      <c r="AD72" s="23" t="s">
        <v>434</v>
      </c>
      <c r="AE72" s="117" t="s">
        <v>126</v>
      </c>
    </row>
    <row r="73" spans="1:32" ht="103.5" customHeight="1" thickBot="1" x14ac:dyDescent="0.3">
      <c r="A73" s="258" t="s">
        <v>168</v>
      </c>
      <c r="B73" s="234"/>
      <c r="C73" s="234"/>
      <c r="D73" s="234"/>
      <c r="E73" s="234"/>
      <c r="F73" s="234"/>
      <c r="G73" s="234"/>
      <c r="H73" s="234"/>
      <c r="I73" s="234"/>
      <c r="J73" s="234"/>
      <c r="K73" s="234"/>
      <c r="L73" s="234"/>
      <c r="M73" s="234"/>
      <c r="N73" s="234"/>
      <c r="O73" s="234"/>
      <c r="P73" s="234"/>
      <c r="Q73" s="234"/>
      <c r="R73" s="234"/>
      <c r="S73" s="234"/>
      <c r="T73" s="298"/>
      <c r="U73" s="299"/>
      <c r="V73" s="299"/>
      <c r="W73" s="299"/>
      <c r="X73" s="299"/>
      <c r="Y73" s="299"/>
      <c r="Z73" s="299"/>
      <c r="AA73" s="300"/>
      <c r="AB73" s="40" t="str">
        <f>+IF($AC$73&gt;0,"100%","-")</f>
        <v>-</v>
      </c>
      <c r="AC73" s="62">
        <v>0</v>
      </c>
      <c r="AD73" s="23" t="s">
        <v>410</v>
      </c>
      <c r="AE73" s="78" t="s">
        <v>136</v>
      </c>
    </row>
    <row r="74" spans="1:32" ht="93" customHeight="1" thickBot="1" x14ac:dyDescent="0.3">
      <c r="A74" s="258" t="s">
        <v>302</v>
      </c>
      <c r="B74" s="234"/>
      <c r="C74" s="234"/>
      <c r="D74" s="234"/>
      <c r="E74" s="234"/>
      <c r="F74" s="234"/>
      <c r="G74" s="234"/>
      <c r="H74" s="234"/>
      <c r="I74" s="234"/>
      <c r="J74" s="234"/>
      <c r="K74" s="234"/>
      <c r="L74" s="234"/>
      <c r="M74" s="234"/>
      <c r="N74" s="234"/>
      <c r="O74" s="234"/>
      <c r="P74" s="234"/>
      <c r="Q74" s="234"/>
      <c r="R74" s="234"/>
      <c r="S74" s="234"/>
      <c r="T74" s="301"/>
      <c r="U74" s="302"/>
      <c r="V74" s="302"/>
      <c r="W74" s="302"/>
      <c r="X74" s="302"/>
      <c r="Y74" s="302"/>
      <c r="Z74" s="302"/>
      <c r="AA74" s="303"/>
      <c r="AB74" s="89">
        <f>IF(AC73=0,T74,)</f>
        <v>0</v>
      </c>
      <c r="AC74" s="69"/>
      <c r="AD74" s="23" t="s">
        <v>303</v>
      </c>
      <c r="AE74" s="79"/>
    </row>
    <row r="75" spans="1:32" ht="126.75" customHeight="1" thickBot="1" x14ac:dyDescent="0.3">
      <c r="A75" s="258" t="s">
        <v>304</v>
      </c>
      <c r="B75" s="234"/>
      <c r="C75" s="234"/>
      <c r="D75" s="234"/>
      <c r="E75" s="234"/>
      <c r="F75" s="234"/>
      <c r="G75" s="234"/>
      <c r="H75" s="234"/>
      <c r="I75" s="234"/>
      <c r="J75" s="234"/>
      <c r="K75" s="234"/>
      <c r="L75" s="234"/>
      <c r="M75" s="234"/>
      <c r="N75" s="234"/>
      <c r="O75" s="234"/>
      <c r="P75" s="234"/>
      <c r="Q75" s="234"/>
      <c r="R75" s="234"/>
      <c r="S75" s="234"/>
      <c r="T75" s="298"/>
      <c r="U75" s="299"/>
      <c r="V75" s="299"/>
      <c r="W75" s="299"/>
      <c r="X75" s="299"/>
      <c r="Y75" s="299"/>
      <c r="Z75" s="299"/>
      <c r="AA75" s="300"/>
      <c r="AB75" s="40" t="str">
        <f>IF(AB74=0,"-",AB74*100)</f>
        <v>-</v>
      </c>
      <c r="AC75" s="42"/>
      <c r="AD75" s="23" t="s">
        <v>411</v>
      </c>
      <c r="AE75" s="80"/>
    </row>
    <row r="76" spans="1:32" ht="71.25" customHeight="1" thickBot="1" x14ac:dyDescent="0.3">
      <c r="A76" s="313" t="s">
        <v>165</v>
      </c>
      <c r="B76" s="314"/>
      <c r="C76" s="314"/>
      <c r="D76" s="314"/>
      <c r="E76" s="314"/>
      <c r="F76" s="314"/>
      <c r="G76" s="314"/>
      <c r="H76" s="314"/>
      <c r="I76" s="314"/>
      <c r="J76" s="314"/>
      <c r="K76" s="314"/>
      <c r="L76" s="314"/>
      <c r="M76" s="314"/>
      <c r="N76" s="314"/>
      <c r="O76" s="314"/>
      <c r="P76" s="314"/>
      <c r="Q76" s="314"/>
      <c r="R76" s="314"/>
      <c r="S76" s="314"/>
      <c r="T76" s="297">
        <f>IF(AC73&gt;0,T72*AB73,IF(AC73=0,T72*AB74))</f>
        <v>0</v>
      </c>
      <c r="U76" s="297"/>
      <c r="V76" s="297"/>
      <c r="W76" s="297"/>
      <c r="X76" s="297"/>
      <c r="Y76" s="297"/>
      <c r="Z76" s="297"/>
      <c r="AA76" s="2" t="s">
        <v>47</v>
      </c>
      <c r="AB76" s="7"/>
      <c r="AC76" s="69">
        <f>+ROUND(T76,2)</f>
        <v>0</v>
      </c>
      <c r="AD76" s="23" t="s">
        <v>137</v>
      </c>
      <c r="AE76" s="86">
        <v>1</v>
      </c>
    </row>
    <row r="77" spans="1:32" s="19" customFormat="1" ht="16.5" thickBot="1" x14ac:dyDescent="0.3">
      <c r="A77" s="304" t="s">
        <v>105</v>
      </c>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6"/>
      <c r="AB77" s="35" t="s">
        <v>48</v>
      </c>
      <c r="AC77" s="93" t="s">
        <v>336</v>
      </c>
      <c r="AD77" s="75"/>
      <c r="AF77" s="81"/>
    </row>
    <row r="78" spans="1:32" ht="26.25" customHeight="1" x14ac:dyDescent="0.25">
      <c r="A78" s="277" t="s">
        <v>129</v>
      </c>
      <c r="B78" s="278"/>
      <c r="C78" s="278"/>
      <c r="D78" s="278"/>
      <c r="E78" s="278"/>
      <c r="F78" s="278"/>
      <c r="G78" s="278"/>
      <c r="H78" s="278"/>
      <c r="I78" s="278"/>
      <c r="J78" s="278"/>
      <c r="K78" s="278"/>
      <c r="L78" s="278"/>
      <c r="M78" s="279"/>
      <c r="N78" s="290"/>
      <c r="O78" s="291"/>
      <c r="P78" s="291"/>
      <c r="Q78" s="291"/>
      <c r="R78" s="291"/>
      <c r="S78" s="291"/>
      <c r="T78" s="291"/>
      <c r="U78" s="291"/>
      <c r="V78" s="291"/>
      <c r="W78" s="291"/>
      <c r="X78" s="291"/>
      <c r="Y78" s="291"/>
      <c r="Z78" s="291"/>
      <c r="AA78" s="292"/>
      <c r="AB78" s="43"/>
      <c r="AC78" s="44"/>
      <c r="AD78" s="25" t="s">
        <v>337</v>
      </c>
    </row>
    <row r="79" spans="1:32" ht="15.75" customHeight="1" x14ac:dyDescent="0.25">
      <c r="A79" s="280"/>
      <c r="B79" s="281"/>
      <c r="C79" s="281"/>
      <c r="D79" s="281"/>
      <c r="E79" s="281"/>
      <c r="F79" s="281"/>
      <c r="G79" s="281"/>
      <c r="H79" s="281"/>
      <c r="I79" s="281"/>
      <c r="J79" s="281"/>
      <c r="K79" s="281"/>
      <c r="L79" s="281"/>
      <c r="M79" s="282"/>
      <c r="N79" s="312"/>
      <c r="O79" s="312"/>
      <c r="P79" s="312"/>
      <c r="Q79" s="312"/>
      <c r="R79" s="312"/>
      <c r="S79" s="312"/>
      <c r="T79" s="312"/>
      <c r="U79" s="312"/>
      <c r="V79" s="312"/>
      <c r="W79" s="312"/>
      <c r="X79" s="312"/>
      <c r="Y79" s="286" t="s">
        <v>47</v>
      </c>
      <c r="Z79" s="286"/>
      <c r="AA79" s="287"/>
      <c r="AB79" s="103"/>
      <c r="AC79" s="69">
        <f>+ROUND(N79,2)</f>
        <v>0</v>
      </c>
      <c r="AD79" s="276" t="s">
        <v>300</v>
      </c>
    </row>
    <row r="80" spans="1:32" ht="15.75" x14ac:dyDescent="0.25">
      <c r="A80" s="280"/>
      <c r="B80" s="281"/>
      <c r="C80" s="281"/>
      <c r="D80" s="281"/>
      <c r="E80" s="281"/>
      <c r="F80" s="281"/>
      <c r="G80" s="281"/>
      <c r="H80" s="281"/>
      <c r="I80" s="281"/>
      <c r="J80" s="281"/>
      <c r="K80" s="281"/>
      <c r="L80" s="281"/>
      <c r="M80" s="282"/>
      <c r="N80" s="243"/>
      <c r="O80" s="243"/>
      <c r="P80" s="243"/>
      <c r="Q80" s="243"/>
      <c r="R80" s="243"/>
      <c r="S80" s="243"/>
      <c r="T80" s="243"/>
      <c r="U80" s="243"/>
      <c r="V80" s="243"/>
      <c r="W80" s="243"/>
      <c r="X80" s="243"/>
      <c r="Y80" s="243"/>
      <c r="Z80" s="243"/>
      <c r="AA80" s="244"/>
      <c r="AB80" s="45"/>
      <c r="AC80" s="70"/>
      <c r="AD80" s="276"/>
    </row>
    <row r="81" spans="1:48" ht="51" customHeight="1" x14ac:dyDescent="0.25">
      <c r="A81" s="280"/>
      <c r="B81" s="281"/>
      <c r="C81" s="281"/>
      <c r="D81" s="281"/>
      <c r="E81" s="281"/>
      <c r="F81" s="281"/>
      <c r="G81" s="281"/>
      <c r="H81" s="281"/>
      <c r="I81" s="281"/>
      <c r="J81" s="281"/>
      <c r="K81" s="281"/>
      <c r="L81" s="281"/>
      <c r="M81" s="282"/>
      <c r="N81" s="295" t="s">
        <v>50</v>
      </c>
      <c r="O81" s="295"/>
      <c r="P81" s="295"/>
      <c r="Q81" s="295"/>
      <c r="R81" s="295"/>
      <c r="S81" s="295"/>
      <c r="T81" s="295"/>
      <c r="U81" s="295"/>
      <c r="V81" s="295"/>
      <c r="W81" s="295"/>
      <c r="X81" s="295"/>
      <c r="Y81" s="295"/>
      <c r="Z81" s="295"/>
      <c r="AA81" s="296"/>
      <c r="AB81" s="106"/>
      <c r="AC81" s="22"/>
      <c r="AD81" s="276"/>
      <c r="AL81" s="134"/>
      <c r="AM81" s="134"/>
      <c r="AN81" s="134"/>
      <c r="AO81" s="134"/>
      <c r="AP81" s="134"/>
      <c r="AQ81" s="134"/>
      <c r="AR81" s="134"/>
      <c r="AS81" s="134"/>
      <c r="AT81" s="134"/>
      <c r="AU81" s="134"/>
      <c r="AV81" s="134"/>
    </row>
    <row r="82" spans="1:48" ht="47.25" customHeight="1" thickBot="1" x14ac:dyDescent="0.3">
      <c r="A82" s="283"/>
      <c r="B82" s="284"/>
      <c r="C82" s="284"/>
      <c r="D82" s="284"/>
      <c r="E82" s="284"/>
      <c r="F82" s="284"/>
      <c r="G82" s="284"/>
      <c r="H82" s="284"/>
      <c r="I82" s="284"/>
      <c r="J82" s="284"/>
      <c r="K82" s="284"/>
      <c r="L82" s="284"/>
      <c r="M82" s="285"/>
      <c r="N82" s="259"/>
      <c r="O82" s="259"/>
      <c r="P82" s="259"/>
      <c r="Q82" s="259"/>
      <c r="R82" s="259"/>
      <c r="S82" s="259"/>
      <c r="T82" s="259"/>
      <c r="U82" s="259"/>
      <c r="V82" s="259"/>
      <c r="W82" s="259"/>
      <c r="X82" s="259"/>
      <c r="Y82" s="259"/>
      <c r="Z82" s="259"/>
      <c r="AA82" s="260"/>
      <c r="AB82" s="46"/>
      <c r="AC82" s="22"/>
      <c r="AD82" s="23" t="s">
        <v>415</v>
      </c>
      <c r="AL82" s="134"/>
      <c r="AM82" s="134"/>
      <c r="AN82" s="134"/>
      <c r="AO82" s="134"/>
      <c r="AP82" s="134"/>
      <c r="AQ82" s="134"/>
      <c r="AR82" s="134"/>
      <c r="AS82" s="134"/>
      <c r="AT82" s="134"/>
      <c r="AU82" s="134"/>
      <c r="AV82" s="134"/>
    </row>
    <row r="83" spans="1:48" ht="31.5" customHeight="1" x14ac:dyDescent="0.25">
      <c r="A83" s="277" t="s">
        <v>138</v>
      </c>
      <c r="B83" s="278"/>
      <c r="C83" s="278"/>
      <c r="D83" s="278"/>
      <c r="E83" s="278"/>
      <c r="F83" s="278"/>
      <c r="G83" s="278"/>
      <c r="H83" s="278"/>
      <c r="I83" s="278"/>
      <c r="J83" s="278"/>
      <c r="K83" s="278"/>
      <c r="L83" s="278"/>
      <c r="M83" s="279"/>
      <c r="N83" s="290"/>
      <c r="O83" s="291"/>
      <c r="P83" s="291"/>
      <c r="Q83" s="291"/>
      <c r="R83" s="291"/>
      <c r="S83" s="291"/>
      <c r="T83" s="291"/>
      <c r="U83" s="291"/>
      <c r="V83" s="291"/>
      <c r="W83" s="291"/>
      <c r="X83" s="291"/>
      <c r="Y83" s="291"/>
      <c r="Z83" s="291"/>
      <c r="AA83" s="292"/>
      <c r="AB83" s="43"/>
      <c r="AC83" s="22"/>
      <c r="AD83" s="25" t="s">
        <v>337</v>
      </c>
      <c r="AL83" s="134"/>
      <c r="AM83" s="134"/>
      <c r="AN83" s="134"/>
      <c r="AO83" s="134"/>
      <c r="AP83" s="134"/>
      <c r="AQ83" s="134"/>
      <c r="AR83" s="134"/>
      <c r="AS83" s="134"/>
      <c r="AT83" s="134"/>
      <c r="AU83" s="134"/>
      <c r="AV83" s="134"/>
    </row>
    <row r="84" spans="1:48" ht="19.5" customHeight="1" x14ac:dyDescent="0.25">
      <c r="A84" s="280"/>
      <c r="B84" s="281"/>
      <c r="C84" s="281"/>
      <c r="D84" s="281"/>
      <c r="E84" s="281"/>
      <c r="F84" s="281"/>
      <c r="G84" s="281"/>
      <c r="H84" s="281"/>
      <c r="I84" s="281"/>
      <c r="J84" s="281"/>
      <c r="K84" s="281"/>
      <c r="L84" s="281"/>
      <c r="M84" s="282"/>
      <c r="N84" s="239"/>
      <c r="O84" s="239"/>
      <c r="P84" s="239"/>
      <c r="Q84" s="239"/>
      <c r="R84" s="239"/>
      <c r="S84" s="239"/>
      <c r="T84" s="239"/>
      <c r="U84" s="239"/>
      <c r="V84" s="239"/>
      <c r="W84" s="239"/>
      <c r="X84" s="239"/>
      <c r="Y84" s="240" t="s">
        <v>47</v>
      </c>
      <c r="Z84" s="241"/>
      <c r="AA84" s="242"/>
      <c r="AB84" s="103"/>
      <c r="AC84" s="71">
        <f>+ROUND(N84,2)</f>
        <v>0</v>
      </c>
      <c r="AD84" s="276" t="s">
        <v>301</v>
      </c>
      <c r="AL84" s="134"/>
      <c r="AM84" s="134"/>
      <c r="AN84" s="134"/>
      <c r="AO84" s="134"/>
      <c r="AP84" s="134"/>
      <c r="AQ84" s="134"/>
      <c r="AR84" s="134"/>
      <c r="AS84" s="134"/>
      <c r="AT84" s="134"/>
      <c r="AU84" s="134"/>
      <c r="AV84" s="134"/>
    </row>
    <row r="85" spans="1:48" ht="22.5" customHeight="1" x14ac:dyDescent="0.25">
      <c r="A85" s="280"/>
      <c r="B85" s="281"/>
      <c r="C85" s="281"/>
      <c r="D85" s="281"/>
      <c r="E85" s="281"/>
      <c r="F85" s="281"/>
      <c r="G85" s="281"/>
      <c r="H85" s="281"/>
      <c r="I85" s="281"/>
      <c r="J85" s="281"/>
      <c r="K85" s="281"/>
      <c r="L85" s="281"/>
      <c r="M85" s="282"/>
      <c r="N85" s="243" t="s">
        <v>49</v>
      </c>
      <c r="O85" s="243"/>
      <c r="P85" s="243"/>
      <c r="Q85" s="243"/>
      <c r="R85" s="243"/>
      <c r="S85" s="243"/>
      <c r="T85" s="243"/>
      <c r="U85" s="243"/>
      <c r="V85" s="243"/>
      <c r="W85" s="243"/>
      <c r="X85" s="243"/>
      <c r="Y85" s="243"/>
      <c r="Z85" s="243"/>
      <c r="AA85" s="244"/>
      <c r="AB85" s="45"/>
      <c r="AC85" s="22"/>
      <c r="AD85" s="276"/>
      <c r="AL85" s="134"/>
      <c r="AM85" s="134"/>
      <c r="AN85" s="134"/>
      <c r="AO85" s="134"/>
      <c r="AP85" s="134"/>
      <c r="AQ85" s="134"/>
      <c r="AR85" s="134"/>
      <c r="AS85" s="134"/>
      <c r="AT85" s="134"/>
      <c r="AU85" s="134"/>
      <c r="AV85" s="134"/>
    </row>
    <row r="86" spans="1:48" ht="31.5" customHeight="1" x14ac:dyDescent="0.25">
      <c r="A86" s="280"/>
      <c r="B86" s="281"/>
      <c r="C86" s="281"/>
      <c r="D86" s="281"/>
      <c r="E86" s="281"/>
      <c r="F86" s="281"/>
      <c r="G86" s="281"/>
      <c r="H86" s="281"/>
      <c r="I86" s="281"/>
      <c r="J86" s="281"/>
      <c r="K86" s="281"/>
      <c r="L86" s="281"/>
      <c r="M86" s="282"/>
      <c r="N86" s="293" t="s">
        <v>50</v>
      </c>
      <c r="O86" s="293"/>
      <c r="P86" s="293"/>
      <c r="Q86" s="293"/>
      <c r="R86" s="293"/>
      <c r="S86" s="293"/>
      <c r="T86" s="293"/>
      <c r="U86" s="293"/>
      <c r="V86" s="293"/>
      <c r="W86" s="293"/>
      <c r="X86" s="293"/>
      <c r="Y86" s="293"/>
      <c r="Z86" s="293"/>
      <c r="AA86" s="294"/>
      <c r="AB86" s="112"/>
      <c r="AC86" s="22"/>
      <c r="AD86" s="276"/>
      <c r="AL86" s="134"/>
      <c r="AM86" s="134"/>
      <c r="AN86" s="134"/>
      <c r="AO86" s="134"/>
      <c r="AP86" s="134"/>
      <c r="AQ86" s="134"/>
      <c r="AR86" s="134"/>
      <c r="AS86" s="134"/>
      <c r="AT86" s="134"/>
      <c r="AU86" s="134"/>
      <c r="AV86" s="134"/>
    </row>
    <row r="87" spans="1:48" ht="57" customHeight="1" thickBot="1" x14ac:dyDescent="0.3">
      <c r="A87" s="283"/>
      <c r="B87" s="284"/>
      <c r="C87" s="284"/>
      <c r="D87" s="284"/>
      <c r="E87" s="284"/>
      <c r="F87" s="284"/>
      <c r="G87" s="284"/>
      <c r="H87" s="284"/>
      <c r="I87" s="284"/>
      <c r="J87" s="284"/>
      <c r="K87" s="284"/>
      <c r="L87" s="284"/>
      <c r="M87" s="285"/>
      <c r="N87" s="259"/>
      <c r="O87" s="259"/>
      <c r="P87" s="259"/>
      <c r="Q87" s="259"/>
      <c r="R87" s="259"/>
      <c r="S87" s="259"/>
      <c r="T87" s="259"/>
      <c r="U87" s="259"/>
      <c r="V87" s="259"/>
      <c r="W87" s="259"/>
      <c r="X87" s="259"/>
      <c r="Y87" s="259"/>
      <c r="Z87" s="259"/>
      <c r="AA87" s="260"/>
      <c r="AB87" s="46"/>
      <c r="AC87" s="22"/>
      <c r="AD87" s="23" t="s">
        <v>414</v>
      </c>
      <c r="AL87" s="134"/>
      <c r="AM87" s="134"/>
      <c r="AN87" s="134"/>
      <c r="AO87" s="134"/>
      <c r="AP87" s="134"/>
      <c r="AQ87" s="134"/>
      <c r="AR87" s="134"/>
      <c r="AS87" s="134"/>
      <c r="AT87" s="134"/>
      <c r="AU87" s="134"/>
      <c r="AV87" s="134"/>
    </row>
    <row r="88" spans="1:48" ht="31.5" customHeight="1" x14ac:dyDescent="0.25">
      <c r="A88" s="245" t="s">
        <v>461</v>
      </c>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7"/>
      <c r="AB88" s="33"/>
      <c r="AC88" s="24"/>
      <c r="AD88" s="23" t="s">
        <v>51</v>
      </c>
    </row>
    <row r="89" spans="1:48" ht="66.75" customHeight="1" x14ac:dyDescent="0.25">
      <c r="A89" s="102">
        <v>1</v>
      </c>
      <c r="B89" s="234" t="s">
        <v>142</v>
      </c>
      <c r="C89" s="234"/>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60"/>
      <c r="AB89" s="103"/>
      <c r="AC89" s="24"/>
      <c r="AD89" s="23" t="s">
        <v>417</v>
      </c>
    </row>
    <row r="90" spans="1:48" ht="232.5" customHeight="1" x14ac:dyDescent="0.25">
      <c r="A90" s="102">
        <v>2</v>
      </c>
      <c r="B90" s="234" t="s">
        <v>79</v>
      </c>
      <c r="C90" s="234"/>
      <c r="D90" s="234"/>
      <c r="E90" s="234"/>
      <c r="F90" s="234"/>
      <c r="G90" s="234"/>
      <c r="H90" s="234"/>
      <c r="I90" s="234"/>
      <c r="J90" s="234"/>
      <c r="K90" s="234"/>
      <c r="L90" s="234"/>
      <c r="M90" s="234"/>
      <c r="N90" s="234"/>
      <c r="O90" s="234"/>
      <c r="P90" s="234"/>
      <c r="Q90" s="234"/>
      <c r="R90" s="234"/>
      <c r="S90" s="234"/>
      <c r="T90" s="234"/>
      <c r="U90" s="234"/>
      <c r="V90" s="234"/>
      <c r="W90" s="234"/>
      <c r="X90" s="234"/>
      <c r="Y90" s="234"/>
      <c r="Z90" s="234"/>
      <c r="AA90" s="60"/>
      <c r="AB90" s="103"/>
      <c r="AC90" s="44"/>
      <c r="AD90" s="91" t="s">
        <v>462</v>
      </c>
    </row>
    <row r="91" spans="1:48" ht="43.5" customHeight="1" x14ac:dyDescent="0.25">
      <c r="A91" s="102">
        <v>3</v>
      </c>
      <c r="B91" s="234" t="s">
        <v>53</v>
      </c>
      <c r="C91" s="234"/>
      <c r="D91" s="234"/>
      <c r="E91" s="234"/>
      <c r="F91" s="234"/>
      <c r="G91" s="234"/>
      <c r="H91" s="234"/>
      <c r="I91" s="234"/>
      <c r="J91" s="234"/>
      <c r="K91" s="234"/>
      <c r="L91" s="234"/>
      <c r="M91" s="234"/>
      <c r="N91" s="234"/>
      <c r="O91" s="234"/>
      <c r="P91" s="234"/>
      <c r="Q91" s="234"/>
      <c r="R91" s="234"/>
      <c r="S91" s="234"/>
      <c r="T91" s="234"/>
      <c r="U91" s="234"/>
      <c r="V91" s="234"/>
      <c r="W91" s="234"/>
      <c r="X91" s="234"/>
      <c r="Y91" s="234"/>
      <c r="Z91" s="234"/>
      <c r="AA91" s="60"/>
      <c r="AB91" s="103"/>
      <c r="AC91" s="44"/>
      <c r="AD91" s="23" t="s">
        <v>418</v>
      </c>
    </row>
    <row r="92" spans="1:48" ht="52.5" customHeight="1" x14ac:dyDescent="0.25">
      <c r="A92" s="102">
        <v>4</v>
      </c>
      <c r="B92" s="234" t="s">
        <v>52</v>
      </c>
      <c r="C92" s="234"/>
      <c r="D92" s="234"/>
      <c r="E92" s="234"/>
      <c r="F92" s="234"/>
      <c r="G92" s="234"/>
      <c r="H92" s="234"/>
      <c r="I92" s="234"/>
      <c r="J92" s="234"/>
      <c r="K92" s="234"/>
      <c r="L92" s="234"/>
      <c r="M92" s="234"/>
      <c r="N92" s="234"/>
      <c r="O92" s="234"/>
      <c r="P92" s="234"/>
      <c r="Q92" s="234"/>
      <c r="R92" s="234"/>
      <c r="S92" s="234"/>
      <c r="T92" s="234"/>
      <c r="U92" s="234"/>
      <c r="V92" s="234"/>
      <c r="W92" s="234"/>
      <c r="X92" s="234"/>
      <c r="Y92" s="234"/>
      <c r="Z92" s="234"/>
      <c r="AA92" s="60"/>
      <c r="AB92" s="103"/>
      <c r="AC92" s="44"/>
      <c r="AD92" s="23" t="s">
        <v>419</v>
      </c>
    </row>
    <row r="93" spans="1:48" ht="40.5" x14ac:dyDescent="0.25">
      <c r="A93" s="102">
        <v>5</v>
      </c>
      <c r="B93" s="234" t="s">
        <v>169</v>
      </c>
      <c r="C93" s="234"/>
      <c r="D93" s="234"/>
      <c r="E93" s="234"/>
      <c r="F93" s="234"/>
      <c r="G93" s="234"/>
      <c r="H93" s="234"/>
      <c r="I93" s="234"/>
      <c r="J93" s="234"/>
      <c r="K93" s="234"/>
      <c r="L93" s="234"/>
      <c r="M93" s="234"/>
      <c r="N93" s="234"/>
      <c r="O93" s="234"/>
      <c r="P93" s="234"/>
      <c r="Q93" s="234"/>
      <c r="R93" s="234"/>
      <c r="S93" s="234"/>
      <c r="T93" s="234"/>
      <c r="U93" s="234"/>
      <c r="V93" s="234"/>
      <c r="W93" s="234"/>
      <c r="X93" s="234"/>
      <c r="Y93" s="234"/>
      <c r="Z93" s="234"/>
      <c r="AA93" s="60"/>
      <c r="AB93" s="103"/>
      <c r="AC93" s="44"/>
      <c r="AD93" s="23" t="s">
        <v>420</v>
      </c>
    </row>
    <row r="94" spans="1:48" ht="65.25" customHeight="1" x14ac:dyDescent="0.25">
      <c r="A94" s="102">
        <v>6</v>
      </c>
      <c r="B94" s="234" t="s">
        <v>102</v>
      </c>
      <c r="C94" s="234"/>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60"/>
      <c r="AB94" s="103"/>
      <c r="AC94" s="44"/>
      <c r="AD94" s="23" t="s">
        <v>428</v>
      </c>
    </row>
    <row r="95" spans="1:48" ht="102" customHeight="1" x14ac:dyDescent="0.25">
      <c r="A95" s="102">
        <v>7</v>
      </c>
      <c r="B95" s="234" t="s">
        <v>463</v>
      </c>
      <c r="C95" s="234"/>
      <c r="D95" s="234"/>
      <c r="E95" s="234"/>
      <c r="F95" s="234"/>
      <c r="G95" s="234"/>
      <c r="H95" s="234"/>
      <c r="I95" s="234"/>
      <c r="J95" s="234"/>
      <c r="K95" s="234"/>
      <c r="L95" s="234"/>
      <c r="M95" s="234"/>
      <c r="N95" s="234"/>
      <c r="O95" s="234"/>
      <c r="P95" s="234"/>
      <c r="Q95" s="234"/>
      <c r="R95" s="234"/>
      <c r="S95" s="234"/>
      <c r="T95" s="234"/>
      <c r="U95" s="234"/>
      <c r="V95" s="234"/>
      <c r="W95" s="234"/>
      <c r="X95" s="234"/>
      <c r="Y95" s="234"/>
      <c r="Z95" s="234"/>
      <c r="AA95" s="60"/>
      <c r="AB95" s="103"/>
      <c r="AC95" s="44"/>
      <c r="AD95" s="23" t="s">
        <v>429</v>
      </c>
    </row>
    <row r="96" spans="1:48" ht="40.5" customHeight="1" x14ac:dyDescent="0.25">
      <c r="A96" s="102">
        <v>8</v>
      </c>
      <c r="B96" s="234" t="s">
        <v>170</v>
      </c>
      <c r="C96" s="234"/>
      <c r="D96" s="234"/>
      <c r="E96" s="234"/>
      <c r="F96" s="234"/>
      <c r="G96" s="234"/>
      <c r="H96" s="234"/>
      <c r="I96" s="234"/>
      <c r="J96" s="234"/>
      <c r="K96" s="234"/>
      <c r="L96" s="234"/>
      <c r="M96" s="234"/>
      <c r="N96" s="234"/>
      <c r="O96" s="234"/>
      <c r="P96" s="234"/>
      <c r="Q96" s="234"/>
      <c r="R96" s="234"/>
      <c r="S96" s="234"/>
      <c r="T96" s="234"/>
      <c r="U96" s="234"/>
      <c r="V96" s="234"/>
      <c r="W96" s="234"/>
      <c r="X96" s="234"/>
      <c r="Y96" s="234"/>
      <c r="Z96" s="234"/>
      <c r="AA96" s="60"/>
      <c r="AB96" s="103"/>
      <c r="AC96" s="44"/>
      <c r="AD96" s="23" t="s">
        <v>430</v>
      </c>
    </row>
    <row r="97" spans="1:30" ht="34.5" customHeight="1" x14ac:dyDescent="0.25">
      <c r="A97" s="102">
        <v>9</v>
      </c>
      <c r="B97" s="150" t="s">
        <v>464</v>
      </c>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2"/>
      <c r="AA97" s="60"/>
      <c r="AB97" s="103"/>
      <c r="AC97" s="44"/>
      <c r="AD97" s="23" t="s">
        <v>281</v>
      </c>
    </row>
    <row r="98" spans="1:30" ht="33" customHeight="1" x14ac:dyDescent="0.25">
      <c r="A98" s="102">
        <v>10</v>
      </c>
      <c r="B98" s="150" t="s">
        <v>465</v>
      </c>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2"/>
      <c r="AA98" s="60"/>
      <c r="AB98" s="103"/>
      <c r="AC98" s="44"/>
      <c r="AD98" s="23" t="s">
        <v>281</v>
      </c>
    </row>
    <row r="99" spans="1:30" ht="27" customHeight="1" x14ac:dyDescent="0.25">
      <c r="A99" s="102">
        <v>11</v>
      </c>
      <c r="B99" s="150" t="s">
        <v>171</v>
      </c>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2"/>
      <c r="AA99" s="60"/>
      <c r="AB99" s="103"/>
      <c r="AC99" s="44"/>
      <c r="AD99" s="23" t="s">
        <v>130</v>
      </c>
    </row>
    <row r="100" spans="1:30" ht="16.5" customHeight="1" x14ac:dyDescent="0.25">
      <c r="A100" s="102">
        <v>12</v>
      </c>
      <c r="B100" s="150" t="s">
        <v>172</v>
      </c>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2"/>
      <c r="AA100" s="60"/>
      <c r="AB100" s="103"/>
      <c r="AC100" s="44"/>
      <c r="AD100" s="23" t="s">
        <v>282</v>
      </c>
    </row>
    <row r="101" spans="1:30" ht="32.25" customHeight="1" x14ac:dyDescent="0.25">
      <c r="A101" s="102">
        <v>13</v>
      </c>
      <c r="B101" s="150" t="s">
        <v>143</v>
      </c>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2"/>
      <c r="AA101" s="60"/>
      <c r="AB101" s="103"/>
      <c r="AC101" s="44"/>
      <c r="AD101" s="23" t="s">
        <v>283</v>
      </c>
    </row>
    <row r="102" spans="1:30" ht="70.5" customHeight="1" x14ac:dyDescent="0.25">
      <c r="A102" s="102">
        <v>14</v>
      </c>
      <c r="B102" s="150" t="s">
        <v>144</v>
      </c>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2"/>
      <c r="AA102" s="60"/>
      <c r="AB102" s="103"/>
      <c r="AC102" s="44"/>
      <c r="AD102" s="23" t="s">
        <v>427</v>
      </c>
    </row>
    <row r="103" spans="1:30" ht="15.75" x14ac:dyDescent="0.25">
      <c r="A103" s="102">
        <v>15</v>
      </c>
      <c r="B103" s="150" t="s">
        <v>103</v>
      </c>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2"/>
      <c r="AA103" s="60"/>
      <c r="AB103" s="103"/>
      <c r="AC103" s="44"/>
      <c r="AD103" s="23" t="s">
        <v>283</v>
      </c>
    </row>
    <row r="104" spans="1:30" ht="37.5" customHeight="1" x14ac:dyDescent="0.25">
      <c r="A104" s="102">
        <v>16</v>
      </c>
      <c r="B104" s="234" t="s">
        <v>54</v>
      </c>
      <c r="C104" s="234"/>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234"/>
      <c r="Z104" s="234"/>
      <c r="AA104" s="60"/>
      <c r="AB104" s="103"/>
      <c r="AC104" s="44"/>
      <c r="AD104" s="23" t="s">
        <v>284</v>
      </c>
    </row>
    <row r="105" spans="1:30" ht="34.5" customHeight="1" x14ac:dyDescent="0.25">
      <c r="A105" s="102">
        <v>17</v>
      </c>
      <c r="B105" s="150" t="s">
        <v>173</v>
      </c>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2"/>
      <c r="AA105" s="60"/>
      <c r="AB105" s="103"/>
      <c r="AC105" s="44"/>
      <c r="AD105" s="23" t="s">
        <v>284</v>
      </c>
    </row>
    <row r="106" spans="1:30" ht="81" x14ac:dyDescent="0.25">
      <c r="A106" s="102">
        <v>18</v>
      </c>
      <c r="B106" s="234" t="s">
        <v>466</v>
      </c>
      <c r="C106" s="234"/>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60"/>
      <c r="AB106" s="103"/>
      <c r="AC106" s="44"/>
      <c r="AD106" s="23" t="s">
        <v>421</v>
      </c>
    </row>
    <row r="107" spans="1:30" ht="54.75" customHeight="1" x14ac:dyDescent="0.25">
      <c r="A107" s="102">
        <v>19</v>
      </c>
      <c r="B107" s="150" t="s">
        <v>174</v>
      </c>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2"/>
      <c r="AA107" s="60"/>
      <c r="AB107" s="103"/>
      <c r="AC107" s="44"/>
      <c r="AD107" s="23" t="s">
        <v>285</v>
      </c>
    </row>
    <row r="108" spans="1:30" ht="97.5" customHeight="1" x14ac:dyDescent="0.25">
      <c r="A108" s="102">
        <v>20</v>
      </c>
      <c r="B108" s="349" t="s">
        <v>175</v>
      </c>
      <c r="C108" s="350"/>
      <c r="D108" s="350"/>
      <c r="E108" s="350"/>
      <c r="F108" s="350"/>
      <c r="G108" s="350"/>
      <c r="H108" s="350"/>
      <c r="I108" s="350"/>
      <c r="J108" s="350"/>
      <c r="K108" s="350"/>
      <c r="L108" s="350"/>
      <c r="M108" s="350"/>
      <c r="N108" s="350"/>
      <c r="O108" s="350"/>
      <c r="P108" s="350"/>
      <c r="Q108" s="350"/>
      <c r="R108" s="350"/>
      <c r="S108" s="350"/>
      <c r="T108" s="350"/>
      <c r="U108" s="350"/>
      <c r="V108" s="350"/>
      <c r="W108" s="350"/>
      <c r="X108" s="350"/>
      <c r="Y108" s="350"/>
      <c r="Z108" s="351"/>
      <c r="AA108" s="60"/>
      <c r="AB108" s="103"/>
      <c r="AC108" s="44"/>
      <c r="AD108" s="23" t="s">
        <v>286</v>
      </c>
    </row>
    <row r="109" spans="1:30" ht="154.5" customHeight="1" x14ac:dyDescent="0.25">
      <c r="A109" s="102">
        <v>21</v>
      </c>
      <c r="B109" s="150" t="s">
        <v>467</v>
      </c>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2"/>
      <c r="AA109" s="60"/>
      <c r="AB109" s="103"/>
      <c r="AC109" s="44"/>
      <c r="AD109" s="91" t="s">
        <v>468</v>
      </c>
    </row>
    <row r="110" spans="1:30" ht="68.25" customHeight="1" x14ac:dyDescent="0.25">
      <c r="A110" s="102">
        <v>22</v>
      </c>
      <c r="B110" s="150" t="s">
        <v>445</v>
      </c>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8"/>
      <c r="AA110" s="60"/>
      <c r="AB110" s="103"/>
      <c r="AC110" s="44"/>
      <c r="AD110" s="23" t="s">
        <v>435</v>
      </c>
    </row>
    <row r="111" spans="1:30" ht="81" x14ac:dyDescent="0.25">
      <c r="A111" s="102">
        <v>23</v>
      </c>
      <c r="B111" s="150" t="s">
        <v>446</v>
      </c>
      <c r="C111" s="347"/>
      <c r="D111" s="347"/>
      <c r="E111" s="347"/>
      <c r="F111" s="347"/>
      <c r="G111" s="347"/>
      <c r="H111" s="347"/>
      <c r="I111" s="347"/>
      <c r="J111" s="347"/>
      <c r="K111" s="347"/>
      <c r="L111" s="347"/>
      <c r="M111" s="347"/>
      <c r="N111" s="347"/>
      <c r="O111" s="347"/>
      <c r="P111" s="347"/>
      <c r="Q111" s="347"/>
      <c r="R111" s="347"/>
      <c r="S111" s="347"/>
      <c r="T111" s="347"/>
      <c r="U111" s="347"/>
      <c r="V111" s="347"/>
      <c r="W111" s="347"/>
      <c r="X111" s="347"/>
      <c r="Y111" s="347"/>
      <c r="Z111" s="348"/>
      <c r="AA111" s="60"/>
      <c r="AB111" s="103"/>
      <c r="AC111" s="44"/>
      <c r="AD111" s="23" t="s">
        <v>436</v>
      </c>
    </row>
    <row r="112" spans="1:30" ht="94.5" x14ac:dyDescent="0.25">
      <c r="A112" s="102">
        <v>24</v>
      </c>
      <c r="B112" s="234" t="s">
        <v>469</v>
      </c>
      <c r="C112" s="234"/>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34"/>
      <c r="Z112" s="234"/>
      <c r="AA112" s="60"/>
      <c r="AB112" s="103"/>
      <c r="AC112" s="44"/>
      <c r="AD112" s="23" t="s">
        <v>287</v>
      </c>
    </row>
    <row r="113" spans="1:31" ht="101.25" customHeight="1" x14ac:dyDescent="0.25">
      <c r="A113" s="102">
        <v>25</v>
      </c>
      <c r="B113" s="234" t="s">
        <v>470</v>
      </c>
      <c r="C113" s="234"/>
      <c r="D113" s="234"/>
      <c r="E113" s="234"/>
      <c r="F113" s="234"/>
      <c r="G113" s="234"/>
      <c r="H113" s="234"/>
      <c r="I113" s="234"/>
      <c r="J113" s="234"/>
      <c r="K113" s="234"/>
      <c r="L113" s="234"/>
      <c r="M113" s="234"/>
      <c r="N113" s="234"/>
      <c r="O113" s="234"/>
      <c r="P113" s="234"/>
      <c r="Q113" s="234"/>
      <c r="R113" s="234"/>
      <c r="S113" s="234"/>
      <c r="T113" s="234"/>
      <c r="U113" s="234"/>
      <c r="V113" s="234"/>
      <c r="W113" s="234"/>
      <c r="X113" s="234"/>
      <c r="Y113" s="234"/>
      <c r="Z113" s="234"/>
      <c r="AA113" s="60"/>
      <c r="AB113" s="103"/>
      <c r="AC113" s="44"/>
      <c r="AD113" s="91" t="s">
        <v>471</v>
      </c>
    </row>
    <row r="114" spans="1:31" ht="69" customHeight="1" x14ac:dyDescent="0.25">
      <c r="A114" s="102">
        <v>26</v>
      </c>
      <c r="B114" s="234" t="s">
        <v>472</v>
      </c>
      <c r="C114" s="234"/>
      <c r="D114" s="234"/>
      <c r="E114" s="234"/>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60"/>
      <c r="AB114" s="103"/>
      <c r="AC114" s="44"/>
      <c r="AD114" s="23" t="s">
        <v>288</v>
      </c>
      <c r="AE114" s="118"/>
    </row>
    <row r="115" spans="1:31" s="49" customFormat="1" ht="57" customHeight="1" x14ac:dyDescent="0.25">
      <c r="A115" s="102">
        <v>27</v>
      </c>
      <c r="B115" s="150" t="s">
        <v>473</v>
      </c>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2"/>
      <c r="AA115" s="60"/>
      <c r="AB115" s="119"/>
      <c r="AC115" s="120"/>
      <c r="AD115" s="23" t="s">
        <v>289</v>
      </c>
    </row>
    <row r="116" spans="1:31" s="49" customFormat="1" ht="51.75" customHeight="1" x14ac:dyDescent="0.25">
      <c r="A116" s="102">
        <v>28</v>
      </c>
      <c r="B116" s="150" t="s">
        <v>474</v>
      </c>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2"/>
      <c r="AA116" s="60"/>
      <c r="AB116" s="119"/>
      <c r="AC116" s="120"/>
      <c r="AD116" s="23" t="s">
        <v>146</v>
      </c>
    </row>
    <row r="117" spans="1:31" s="49" customFormat="1" ht="31.5" customHeight="1" x14ac:dyDescent="0.25">
      <c r="A117" s="102">
        <v>29</v>
      </c>
      <c r="B117" s="150" t="s">
        <v>189</v>
      </c>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2"/>
      <c r="AA117" s="60"/>
      <c r="AB117" s="119"/>
      <c r="AC117" s="120"/>
      <c r="AD117" s="23" t="s">
        <v>290</v>
      </c>
    </row>
    <row r="118" spans="1:31" s="49" customFormat="1" ht="15.75" x14ac:dyDescent="0.25">
      <c r="A118" s="102">
        <v>30</v>
      </c>
      <c r="B118" s="150" t="s">
        <v>176</v>
      </c>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2"/>
      <c r="AA118" s="60"/>
      <c r="AB118" s="119"/>
      <c r="AC118" s="120"/>
      <c r="AD118" s="23" t="s">
        <v>283</v>
      </c>
    </row>
    <row r="119" spans="1:31" s="49" customFormat="1" ht="60.75" customHeight="1" x14ac:dyDescent="0.25">
      <c r="A119" s="102">
        <v>31</v>
      </c>
      <c r="B119" s="150" t="s">
        <v>177</v>
      </c>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2"/>
      <c r="AA119" s="60"/>
      <c r="AB119" s="119"/>
      <c r="AC119" s="120"/>
      <c r="AD119" s="91" t="s">
        <v>451</v>
      </c>
    </row>
    <row r="120" spans="1:31" s="49" customFormat="1" ht="66" customHeight="1" x14ac:dyDescent="0.25">
      <c r="A120" s="102">
        <v>32</v>
      </c>
      <c r="B120" s="150" t="s">
        <v>178</v>
      </c>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2"/>
      <c r="AA120" s="60"/>
      <c r="AB120" s="119"/>
      <c r="AC120" s="120"/>
      <c r="AD120" s="23" t="s">
        <v>291</v>
      </c>
    </row>
    <row r="121" spans="1:31" s="49" customFormat="1" ht="60.75" customHeight="1" x14ac:dyDescent="0.25">
      <c r="A121" s="102">
        <v>33</v>
      </c>
      <c r="B121" s="150" t="s">
        <v>179</v>
      </c>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2"/>
      <c r="AA121" s="60"/>
      <c r="AB121" s="119"/>
      <c r="AC121" s="120"/>
      <c r="AD121" s="23" t="s">
        <v>292</v>
      </c>
    </row>
    <row r="122" spans="1:31" s="49" customFormat="1" ht="54" x14ac:dyDescent="0.25">
      <c r="A122" s="102">
        <v>34</v>
      </c>
      <c r="B122" s="150" t="s">
        <v>180</v>
      </c>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2"/>
      <c r="AA122" s="60"/>
      <c r="AB122" s="119"/>
      <c r="AC122" s="120"/>
      <c r="AD122" s="23" t="s">
        <v>293</v>
      </c>
    </row>
    <row r="123" spans="1:31" s="49" customFormat="1" ht="94.5" x14ac:dyDescent="0.25">
      <c r="A123" s="102">
        <v>35</v>
      </c>
      <c r="B123" s="150" t="s">
        <v>181</v>
      </c>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2"/>
      <c r="AA123" s="60"/>
      <c r="AB123" s="119"/>
      <c r="AC123" s="120"/>
      <c r="AD123" s="23" t="s">
        <v>433</v>
      </c>
    </row>
    <row r="124" spans="1:31" s="49" customFormat="1" ht="45.75" customHeight="1" x14ac:dyDescent="0.25">
      <c r="A124" s="102">
        <v>36</v>
      </c>
      <c r="B124" s="150" t="s">
        <v>475</v>
      </c>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2"/>
      <c r="AA124" s="60"/>
      <c r="AB124" s="119"/>
      <c r="AC124" s="120"/>
      <c r="AD124" s="23" t="s">
        <v>70</v>
      </c>
    </row>
    <row r="125" spans="1:31" s="49" customFormat="1" ht="87.75" customHeight="1" x14ac:dyDescent="0.25">
      <c r="A125" s="102">
        <v>37</v>
      </c>
      <c r="B125" s="150" t="s">
        <v>182</v>
      </c>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2"/>
      <c r="AA125" s="60"/>
      <c r="AB125" s="119"/>
      <c r="AC125" s="120"/>
      <c r="AD125" s="23" t="s">
        <v>431</v>
      </c>
    </row>
    <row r="126" spans="1:31" s="49" customFormat="1" ht="94.5" x14ac:dyDescent="0.25">
      <c r="A126" s="102">
        <v>38</v>
      </c>
      <c r="B126" s="150" t="s">
        <v>190</v>
      </c>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2"/>
      <c r="AA126" s="60"/>
      <c r="AB126" s="119"/>
      <c r="AC126" s="120"/>
      <c r="AD126" s="23" t="s">
        <v>432</v>
      </c>
    </row>
    <row r="127" spans="1:31" s="49" customFormat="1" ht="69" customHeight="1" x14ac:dyDescent="0.25">
      <c r="A127" s="102">
        <v>39</v>
      </c>
      <c r="B127" s="150" t="s">
        <v>183</v>
      </c>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2"/>
      <c r="AA127" s="60"/>
      <c r="AB127" s="119"/>
      <c r="AC127" s="120"/>
      <c r="AD127" s="23" t="s">
        <v>71</v>
      </c>
    </row>
    <row r="128" spans="1:31" s="49" customFormat="1" ht="51" customHeight="1" x14ac:dyDescent="0.25">
      <c r="A128" s="102">
        <v>40</v>
      </c>
      <c r="B128" s="150" t="s">
        <v>184</v>
      </c>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2"/>
      <c r="AA128" s="60"/>
      <c r="AB128" s="119"/>
      <c r="AC128" s="120"/>
      <c r="AD128" s="23" t="s">
        <v>294</v>
      </c>
    </row>
    <row r="129" spans="1:31" s="49" customFormat="1" ht="95.25" customHeight="1" x14ac:dyDescent="0.25">
      <c r="A129" s="102">
        <v>41</v>
      </c>
      <c r="B129" s="150" t="s">
        <v>185</v>
      </c>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2"/>
      <c r="AA129" s="60"/>
      <c r="AB129" s="119"/>
      <c r="AC129" s="120"/>
      <c r="AD129" s="91" t="s">
        <v>476</v>
      </c>
    </row>
    <row r="130" spans="1:31" s="49" customFormat="1" ht="69" customHeight="1" x14ac:dyDescent="0.25">
      <c r="A130" s="102">
        <v>42</v>
      </c>
      <c r="B130" s="150" t="s">
        <v>186</v>
      </c>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2"/>
      <c r="AA130" s="60"/>
      <c r="AB130" s="119"/>
      <c r="AC130" s="120"/>
      <c r="AD130" s="23" t="s">
        <v>423</v>
      </c>
    </row>
    <row r="131" spans="1:31" s="49" customFormat="1" ht="71.25" customHeight="1" x14ac:dyDescent="0.25">
      <c r="A131" s="102">
        <v>43</v>
      </c>
      <c r="B131" s="150" t="s">
        <v>187</v>
      </c>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2"/>
      <c r="AA131" s="60"/>
      <c r="AB131" s="119"/>
      <c r="AC131" s="120"/>
      <c r="AD131" s="23" t="s">
        <v>424</v>
      </c>
      <c r="AE131" s="121"/>
    </row>
    <row r="132" spans="1:31" s="49" customFormat="1" ht="97.5" customHeight="1" x14ac:dyDescent="0.25">
      <c r="A132" s="102">
        <v>44</v>
      </c>
      <c r="B132" s="150" t="s">
        <v>477</v>
      </c>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2"/>
      <c r="AA132" s="60"/>
      <c r="AB132" s="119"/>
      <c r="AC132" s="120"/>
      <c r="AD132" s="23" t="s">
        <v>295</v>
      </c>
    </row>
    <row r="133" spans="1:31" s="49" customFormat="1" ht="85.5" customHeight="1" x14ac:dyDescent="0.25">
      <c r="A133" s="102">
        <v>45</v>
      </c>
      <c r="B133" s="150" t="s">
        <v>188</v>
      </c>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2"/>
      <c r="AA133" s="60"/>
      <c r="AB133" s="119"/>
      <c r="AC133" s="120"/>
      <c r="AD133" s="23" t="s">
        <v>425</v>
      </c>
      <c r="AE133" s="122"/>
    </row>
    <row r="134" spans="1:31" s="49" customFormat="1" ht="15.75" x14ac:dyDescent="0.25">
      <c r="A134" s="102">
        <v>46</v>
      </c>
      <c r="B134" s="150" t="s">
        <v>447</v>
      </c>
      <c r="C134" s="151"/>
      <c r="D134" s="151"/>
      <c r="E134" s="151"/>
      <c r="F134" s="151"/>
      <c r="G134" s="151"/>
      <c r="H134" s="151" t="s">
        <v>447</v>
      </c>
      <c r="I134" s="151"/>
      <c r="J134" s="151"/>
      <c r="K134" s="151"/>
      <c r="L134" s="151"/>
      <c r="M134" s="151"/>
      <c r="N134" s="151"/>
      <c r="O134" s="151"/>
      <c r="P134" s="151"/>
      <c r="Q134" s="151"/>
      <c r="R134" s="151"/>
      <c r="S134" s="151"/>
      <c r="T134" s="151"/>
      <c r="U134" s="151"/>
      <c r="V134" s="151"/>
      <c r="W134" s="151"/>
      <c r="X134" s="151"/>
      <c r="Y134" s="151"/>
      <c r="Z134" s="152"/>
      <c r="AA134" s="60"/>
      <c r="AB134" s="119"/>
      <c r="AC134" s="120"/>
      <c r="AD134" s="23" t="s">
        <v>448</v>
      </c>
      <c r="AE134" s="122"/>
    </row>
    <row r="135" spans="1:31" s="49" customFormat="1" ht="36" customHeight="1" x14ac:dyDescent="0.25">
      <c r="A135" s="213" t="s">
        <v>131</v>
      </c>
      <c r="B135" s="214"/>
      <c r="C135" s="214"/>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c r="AA135" s="215"/>
      <c r="AB135" s="85"/>
      <c r="AC135" s="123"/>
      <c r="AD135" s="23"/>
    </row>
    <row r="136" spans="1:31" s="49" customFormat="1" ht="66" customHeight="1" x14ac:dyDescent="0.25">
      <c r="A136" s="236" t="s">
        <v>191</v>
      </c>
      <c r="B136" s="434"/>
      <c r="C136" s="434"/>
      <c r="D136" s="434"/>
      <c r="E136" s="434"/>
      <c r="F136" s="434"/>
      <c r="G136" s="434"/>
      <c r="H136" s="434"/>
      <c r="I136" s="434"/>
      <c r="J136" s="434"/>
      <c r="K136" s="434"/>
      <c r="L136" s="434"/>
      <c r="M136" s="434"/>
      <c r="N136" s="434"/>
      <c r="O136" s="434"/>
      <c r="P136" s="434"/>
      <c r="Q136" s="434"/>
      <c r="R136" s="434"/>
      <c r="S136" s="434"/>
      <c r="T136" s="434"/>
      <c r="U136" s="434"/>
      <c r="V136" s="434"/>
      <c r="W136" s="434"/>
      <c r="X136" s="434"/>
      <c r="Y136" s="434"/>
      <c r="Z136" s="434"/>
      <c r="AA136" s="435"/>
      <c r="AB136" s="47"/>
      <c r="AC136" s="44"/>
      <c r="AD136" s="23" t="s">
        <v>51</v>
      </c>
    </row>
    <row r="137" spans="1:31" s="49" customFormat="1" ht="83.25" customHeight="1" x14ac:dyDescent="0.25">
      <c r="A137" s="124">
        <v>1</v>
      </c>
      <c r="B137" s="150" t="s">
        <v>449</v>
      </c>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2"/>
      <c r="AA137" s="60"/>
      <c r="AB137" s="40"/>
      <c r="AC137" s="44"/>
      <c r="AD137" s="91" t="s">
        <v>450</v>
      </c>
    </row>
    <row r="138" spans="1:31" s="49" customFormat="1" ht="33.75" customHeight="1" x14ac:dyDescent="0.25">
      <c r="A138" s="236" t="s">
        <v>139</v>
      </c>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8"/>
      <c r="AB138" s="48"/>
      <c r="AC138" s="44"/>
      <c r="AD138" s="23" t="s">
        <v>51</v>
      </c>
    </row>
    <row r="139" spans="1:31" s="49" customFormat="1" ht="44.25" customHeight="1" x14ac:dyDescent="0.25">
      <c r="A139" s="124">
        <v>1</v>
      </c>
      <c r="B139" s="147" t="s">
        <v>192</v>
      </c>
      <c r="C139" s="148"/>
      <c r="D139" s="148"/>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9"/>
      <c r="AA139" s="60"/>
      <c r="AB139" s="40"/>
      <c r="AC139" s="44"/>
      <c r="AD139" s="23" t="s">
        <v>296</v>
      </c>
    </row>
    <row r="140" spans="1:31" s="49" customFormat="1" ht="43.5" customHeight="1" x14ac:dyDescent="0.25">
      <c r="A140" s="124">
        <v>2</v>
      </c>
      <c r="B140" s="150" t="s">
        <v>193</v>
      </c>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2"/>
      <c r="AA140" s="60"/>
      <c r="AB140" s="40"/>
      <c r="AC140" s="44"/>
      <c r="AD140" s="23" t="s">
        <v>297</v>
      </c>
    </row>
    <row r="141" spans="1:31" s="49" customFormat="1" ht="33.75" customHeight="1" x14ac:dyDescent="0.25">
      <c r="A141" s="124">
        <v>3</v>
      </c>
      <c r="B141" s="147" t="s">
        <v>194</v>
      </c>
      <c r="C141" s="148"/>
      <c r="D141" s="148"/>
      <c r="E141" s="148"/>
      <c r="F141" s="148"/>
      <c r="G141" s="148"/>
      <c r="H141" s="148"/>
      <c r="I141" s="148"/>
      <c r="J141" s="148"/>
      <c r="K141" s="148"/>
      <c r="L141" s="148"/>
      <c r="M141" s="148"/>
      <c r="N141" s="148"/>
      <c r="O141" s="148"/>
      <c r="P141" s="148"/>
      <c r="Q141" s="148"/>
      <c r="R141" s="148"/>
      <c r="S141" s="148"/>
      <c r="T141" s="148"/>
      <c r="U141" s="148"/>
      <c r="V141" s="148"/>
      <c r="W141" s="148"/>
      <c r="X141" s="148"/>
      <c r="Y141" s="148"/>
      <c r="Z141" s="149"/>
      <c r="AA141" s="60"/>
      <c r="AB141" s="40"/>
      <c r="AC141" s="44"/>
      <c r="AD141" s="23" t="s">
        <v>297</v>
      </c>
    </row>
    <row r="142" spans="1:31" s="49" customFormat="1" ht="33.75" customHeight="1" x14ac:dyDescent="0.25">
      <c r="A142" s="124">
        <v>4</v>
      </c>
      <c r="B142" s="147" t="s">
        <v>195</v>
      </c>
      <c r="C142" s="148"/>
      <c r="D142" s="148"/>
      <c r="E142" s="148"/>
      <c r="F142" s="148"/>
      <c r="G142" s="148"/>
      <c r="H142" s="148"/>
      <c r="I142" s="148"/>
      <c r="J142" s="148"/>
      <c r="K142" s="148"/>
      <c r="L142" s="148"/>
      <c r="M142" s="148"/>
      <c r="N142" s="148"/>
      <c r="O142" s="148"/>
      <c r="P142" s="148"/>
      <c r="Q142" s="148"/>
      <c r="R142" s="148"/>
      <c r="S142" s="148"/>
      <c r="T142" s="148"/>
      <c r="U142" s="148"/>
      <c r="V142" s="148"/>
      <c r="W142" s="148"/>
      <c r="X142" s="148"/>
      <c r="Y142" s="148"/>
      <c r="Z142" s="149"/>
      <c r="AA142" s="60"/>
      <c r="AB142" s="40"/>
      <c r="AC142" s="44"/>
      <c r="AD142" s="23" t="s">
        <v>298</v>
      </c>
    </row>
    <row r="143" spans="1:31" s="49" customFormat="1" ht="51.75" customHeight="1" x14ac:dyDescent="0.25">
      <c r="A143" s="124">
        <v>5</v>
      </c>
      <c r="B143" s="147" t="s">
        <v>196</v>
      </c>
      <c r="C143" s="148"/>
      <c r="D143" s="148"/>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9"/>
      <c r="AA143" s="60"/>
      <c r="AB143" s="40"/>
      <c r="AC143" s="44"/>
      <c r="AD143" s="23" t="s">
        <v>296</v>
      </c>
    </row>
    <row r="144" spans="1:31" s="49" customFormat="1" ht="42" customHeight="1" x14ac:dyDescent="0.25">
      <c r="A144" s="124">
        <v>6</v>
      </c>
      <c r="B144" s="147" t="s">
        <v>197</v>
      </c>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9"/>
      <c r="AA144" s="60"/>
      <c r="AB144" s="40"/>
      <c r="AC144" s="44"/>
      <c r="AD144" s="23" t="s">
        <v>426</v>
      </c>
    </row>
    <row r="145" spans="1:31" s="49" customFormat="1" ht="51.75" customHeight="1" x14ac:dyDescent="0.25">
      <c r="A145" s="124">
        <v>7</v>
      </c>
      <c r="B145" s="147" t="s">
        <v>198</v>
      </c>
      <c r="C145" s="148"/>
      <c r="D145" s="148"/>
      <c r="E145" s="148"/>
      <c r="F145" s="148"/>
      <c r="G145" s="148"/>
      <c r="H145" s="148"/>
      <c r="I145" s="148"/>
      <c r="J145" s="148"/>
      <c r="K145" s="148"/>
      <c r="L145" s="148"/>
      <c r="M145" s="148"/>
      <c r="N145" s="148"/>
      <c r="O145" s="148"/>
      <c r="P145" s="148"/>
      <c r="Q145" s="148"/>
      <c r="R145" s="148"/>
      <c r="S145" s="148"/>
      <c r="T145" s="148"/>
      <c r="U145" s="148"/>
      <c r="V145" s="148"/>
      <c r="W145" s="148"/>
      <c r="X145" s="148"/>
      <c r="Y145" s="148"/>
      <c r="Z145" s="149"/>
      <c r="AA145" s="60"/>
      <c r="AB145" s="40"/>
      <c r="AC145" s="44"/>
      <c r="AD145" s="91" t="s">
        <v>437</v>
      </c>
    </row>
    <row r="146" spans="1:31" s="49" customFormat="1" ht="28.5" customHeight="1" x14ac:dyDescent="0.25">
      <c r="A146" s="124">
        <v>8</v>
      </c>
      <c r="B146" s="147" t="s">
        <v>478</v>
      </c>
      <c r="C146" s="148"/>
      <c r="D146" s="148"/>
      <c r="E146" s="148"/>
      <c r="F146" s="148"/>
      <c r="G146" s="148"/>
      <c r="H146" s="148"/>
      <c r="I146" s="148"/>
      <c r="J146" s="148"/>
      <c r="K146" s="148"/>
      <c r="L146" s="148"/>
      <c r="M146" s="148"/>
      <c r="N146" s="148"/>
      <c r="O146" s="148"/>
      <c r="P146" s="148"/>
      <c r="Q146" s="148"/>
      <c r="R146" s="148"/>
      <c r="S146" s="148"/>
      <c r="T146" s="148"/>
      <c r="U146" s="148"/>
      <c r="V146" s="148"/>
      <c r="W146" s="148"/>
      <c r="X146" s="148"/>
      <c r="Y146" s="148"/>
      <c r="Z146" s="149"/>
      <c r="AA146" s="60"/>
      <c r="AB146" s="40"/>
      <c r="AC146" s="44"/>
      <c r="AD146" s="91" t="s">
        <v>460</v>
      </c>
    </row>
    <row r="147" spans="1:31" s="49" customFormat="1" ht="48" customHeight="1" x14ac:dyDescent="0.25">
      <c r="A147" s="236" t="s">
        <v>199</v>
      </c>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8"/>
      <c r="AB147" s="48"/>
      <c r="AC147" s="44"/>
      <c r="AD147" s="23" t="s">
        <v>51</v>
      </c>
    </row>
    <row r="148" spans="1:31" s="49" customFormat="1" ht="15.75" x14ac:dyDescent="0.25">
      <c r="A148" s="124">
        <v>1</v>
      </c>
      <c r="B148" s="150" t="s">
        <v>200</v>
      </c>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2"/>
      <c r="AA148" s="60"/>
      <c r="AB148" s="40"/>
      <c r="AC148" s="44"/>
      <c r="AD148" s="23" t="s">
        <v>296</v>
      </c>
    </row>
    <row r="149" spans="1:31" s="49" customFormat="1" ht="51" customHeight="1" x14ac:dyDescent="0.25">
      <c r="A149" s="124">
        <v>2</v>
      </c>
      <c r="B149" s="147" t="s">
        <v>201</v>
      </c>
      <c r="C149" s="148"/>
      <c r="D149" s="148"/>
      <c r="E149" s="148"/>
      <c r="F149" s="148"/>
      <c r="G149" s="148"/>
      <c r="H149" s="148"/>
      <c r="I149" s="148"/>
      <c r="J149" s="148"/>
      <c r="K149" s="148"/>
      <c r="L149" s="148"/>
      <c r="M149" s="148"/>
      <c r="N149" s="148"/>
      <c r="O149" s="148"/>
      <c r="P149" s="148"/>
      <c r="Q149" s="148"/>
      <c r="R149" s="148"/>
      <c r="S149" s="148"/>
      <c r="T149" s="148"/>
      <c r="U149" s="148"/>
      <c r="V149" s="148"/>
      <c r="W149" s="148"/>
      <c r="X149" s="148"/>
      <c r="Y149" s="148"/>
      <c r="Z149" s="149"/>
      <c r="AA149" s="60"/>
      <c r="AB149" s="40"/>
      <c r="AC149" s="44"/>
      <c r="AD149" s="23" t="s">
        <v>296</v>
      </c>
    </row>
    <row r="150" spans="1:31" s="49" customFormat="1" ht="42.75" customHeight="1" x14ac:dyDescent="0.25">
      <c r="A150" s="124">
        <v>3</v>
      </c>
      <c r="B150" s="147" t="s">
        <v>202</v>
      </c>
      <c r="C150" s="148"/>
      <c r="D150" s="148"/>
      <c r="E150" s="148"/>
      <c r="F150" s="148"/>
      <c r="G150" s="148"/>
      <c r="H150" s="148"/>
      <c r="I150" s="148"/>
      <c r="J150" s="148"/>
      <c r="K150" s="148"/>
      <c r="L150" s="148"/>
      <c r="M150" s="148"/>
      <c r="N150" s="148"/>
      <c r="O150" s="148"/>
      <c r="P150" s="148"/>
      <c r="Q150" s="148"/>
      <c r="R150" s="148"/>
      <c r="S150" s="148"/>
      <c r="T150" s="148"/>
      <c r="U150" s="148"/>
      <c r="V150" s="148"/>
      <c r="W150" s="148"/>
      <c r="X150" s="148"/>
      <c r="Y150" s="148"/>
      <c r="Z150" s="149"/>
      <c r="AA150" s="60"/>
      <c r="AB150" s="40">
        <v>1</v>
      </c>
      <c r="AC150" s="44"/>
      <c r="AD150" s="23" t="s">
        <v>296</v>
      </c>
    </row>
    <row r="151" spans="1:31" s="49" customFormat="1" ht="15.75" x14ac:dyDescent="0.25">
      <c r="A151" s="124">
        <v>4</v>
      </c>
      <c r="B151" s="150" t="s">
        <v>203</v>
      </c>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2"/>
      <c r="AA151" s="60"/>
      <c r="AB151" s="40"/>
      <c r="AC151" s="44"/>
      <c r="AD151" s="23" t="s">
        <v>296</v>
      </c>
    </row>
    <row r="152" spans="1:31" s="49" customFormat="1" ht="61.5" customHeight="1" x14ac:dyDescent="0.25">
      <c r="A152" s="160" t="s">
        <v>204</v>
      </c>
      <c r="B152" s="161"/>
      <c r="C152" s="161"/>
      <c r="D152" s="161"/>
      <c r="E152" s="161"/>
      <c r="F152" s="161"/>
      <c r="G152" s="161"/>
      <c r="H152" s="161"/>
      <c r="I152" s="161"/>
      <c r="J152" s="161"/>
      <c r="K152" s="161"/>
      <c r="L152" s="161"/>
      <c r="M152" s="161"/>
      <c r="N152" s="161"/>
      <c r="O152" s="161"/>
      <c r="P152" s="161"/>
      <c r="Q152" s="161"/>
      <c r="R152" s="161"/>
      <c r="S152" s="161"/>
      <c r="T152" s="161"/>
      <c r="U152" s="161"/>
      <c r="V152" s="161"/>
      <c r="W152" s="161"/>
      <c r="X152" s="161"/>
      <c r="Y152" s="161"/>
      <c r="Z152" s="161"/>
      <c r="AA152" s="162"/>
      <c r="AB152" s="92"/>
      <c r="AC152" s="44"/>
      <c r="AD152" s="23" t="s">
        <v>51</v>
      </c>
    </row>
    <row r="153" spans="1:31" s="49" customFormat="1" ht="47.25" customHeight="1" x14ac:dyDescent="0.25">
      <c r="A153" s="124">
        <v>1</v>
      </c>
      <c r="B153" s="150" t="s">
        <v>140</v>
      </c>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2"/>
      <c r="AA153" s="60"/>
      <c r="AB153" s="40"/>
      <c r="AC153" s="44"/>
      <c r="AD153" s="23" t="s">
        <v>296</v>
      </c>
    </row>
    <row r="154" spans="1:31" s="49" customFormat="1" ht="60" customHeight="1" x14ac:dyDescent="0.25">
      <c r="A154" s="124">
        <v>2</v>
      </c>
      <c r="B154" s="147" t="s">
        <v>205</v>
      </c>
      <c r="C154" s="148"/>
      <c r="D154" s="148"/>
      <c r="E154" s="148"/>
      <c r="F154" s="148"/>
      <c r="G154" s="148"/>
      <c r="H154" s="148"/>
      <c r="I154" s="148"/>
      <c r="J154" s="148"/>
      <c r="K154" s="148"/>
      <c r="L154" s="148"/>
      <c r="M154" s="148"/>
      <c r="N154" s="148"/>
      <c r="O154" s="148"/>
      <c r="P154" s="148"/>
      <c r="Q154" s="148"/>
      <c r="R154" s="148"/>
      <c r="S154" s="148"/>
      <c r="T154" s="148"/>
      <c r="U154" s="148"/>
      <c r="V154" s="148"/>
      <c r="W154" s="148"/>
      <c r="X154" s="148"/>
      <c r="Y154" s="148"/>
      <c r="Z154" s="149"/>
      <c r="AA154" s="60"/>
      <c r="AB154" s="40"/>
      <c r="AC154" s="44"/>
      <c r="AD154" s="23" t="s">
        <v>296</v>
      </c>
    </row>
    <row r="155" spans="1:31" s="49" customFormat="1" ht="50.25" customHeight="1" x14ac:dyDescent="0.25">
      <c r="A155" s="236" t="s">
        <v>206</v>
      </c>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8"/>
      <c r="AB155" s="48"/>
      <c r="AC155" s="44"/>
      <c r="AD155" s="23" t="s">
        <v>51</v>
      </c>
    </row>
    <row r="156" spans="1:31" s="49" customFormat="1" ht="42" customHeight="1" x14ac:dyDescent="0.25">
      <c r="A156" s="124">
        <v>1</v>
      </c>
      <c r="B156" s="150" t="s">
        <v>207</v>
      </c>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2"/>
      <c r="AA156" s="60"/>
      <c r="AB156" s="40"/>
      <c r="AC156" s="44"/>
      <c r="AD156" s="23" t="s">
        <v>299</v>
      </c>
    </row>
    <row r="157" spans="1:31" s="49" customFormat="1" ht="42" customHeight="1" x14ac:dyDescent="0.25">
      <c r="A157" s="236" t="s">
        <v>208</v>
      </c>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8"/>
      <c r="AB157" s="48"/>
      <c r="AC157" s="44"/>
      <c r="AD157" s="23" t="s">
        <v>51</v>
      </c>
    </row>
    <row r="158" spans="1:31" s="49" customFormat="1" ht="59.25" customHeight="1" x14ac:dyDescent="0.25">
      <c r="A158" s="124">
        <v>1</v>
      </c>
      <c r="B158" s="147" t="s">
        <v>141</v>
      </c>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9"/>
      <c r="AA158" s="60"/>
      <c r="AB158" s="40"/>
      <c r="AC158" s="44"/>
      <c r="AD158" s="23" t="s">
        <v>299</v>
      </c>
    </row>
    <row r="159" spans="1:31" s="49" customFormat="1" ht="59.25" customHeight="1" x14ac:dyDescent="0.25">
      <c r="A159" s="124">
        <v>2</v>
      </c>
      <c r="B159" s="147" t="s">
        <v>145</v>
      </c>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9"/>
      <c r="AA159" s="60"/>
      <c r="AB159" s="40"/>
      <c r="AC159" s="44"/>
      <c r="AD159" s="23" t="s">
        <v>299</v>
      </c>
      <c r="AE159" s="13"/>
    </row>
    <row r="160" spans="1:31" ht="15.75" customHeight="1" x14ac:dyDescent="0.25">
      <c r="A160" s="213" t="s">
        <v>132</v>
      </c>
      <c r="B160" s="214"/>
      <c r="C160" s="214"/>
      <c r="D160" s="214"/>
      <c r="E160" s="214"/>
      <c r="F160" s="214"/>
      <c r="G160" s="214"/>
      <c r="H160" s="214"/>
      <c r="I160" s="214"/>
      <c r="J160" s="214"/>
      <c r="K160" s="214"/>
      <c r="L160" s="214"/>
      <c r="M160" s="214"/>
      <c r="N160" s="214"/>
      <c r="O160" s="214"/>
      <c r="P160" s="214"/>
      <c r="Q160" s="214"/>
      <c r="R160" s="214"/>
      <c r="S160" s="214"/>
      <c r="T160" s="214"/>
      <c r="U160" s="214"/>
      <c r="V160" s="214"/>
      <c r="W160" s="214"/>
      <c r="X160" s="214"/>
      <c r="Y160" s="214"/>
      <c r="Z160" s="214"/>
      <c r="AA160" s="215"/>
      <c r="AB160" s="92"/>
      <c r="AC160" s="24"/>
      <c r="AD160" s="23"/>
    </row>
    <row r="161" spans="1:31" ht="15.75" customHeight="1" x14ac:dyDescent="0.25">
      <c r="A161" s="213" t="s">
        <v>58</v>
      </c>
      <c r="B161" s="214"/>
      <c r="C161" s="214"/>
      <c r="D161" s="214"/>
      <c r="E161" s="214"/>
      <c r="F161" s="214"/>
      <c r="G161" s="214"/>
      <c r="H161" s="214"/>
      <c r="I161" s="214"/>
      <c r="J161" s="214"/>
      <c r="K161" s="214"/>
      <c r="L161" s="214"/>
      <c r="M161" s="214"/>
      <c r="N161" s="214"/>
      <c r="O161" s="214"/>
      <c r="P161" s="214"/>
      <c r="Q161" s="214"/>
      <c r="R161" s="214"/>
      <c r="S161" s="214"/>
      <c r="T161" s="214"/>
      <c r="U161" s="214"/>
      <c r="V161" s="214"/>
      <c r="W161" s="214"/>
      <c r="X161" s="214"/>
      <c r="Y161" s="214"/>
      <c r="Z161" s="214"/>
      <c r="AA161" s="215"/>
      <c r="AB161" s="92"/>
      <c r="AC161" s="24"/>
      <c r="AD161" s="23"/>
    </row>
    <row r="162" spans="1:31" ht="72" customHeight="1" x14ac:dyDescent="0.25">
      <c r="A162" s="102">
        <v>1</v>
      </c>
      <c r="B162" s="234" t="s">
        <v>209</v>
      </c>
      <c r="C162" s="234"/>
      <c r="D162" s="234"/>
      <c r="E162" s="234"/>
      <c r="F162" s="234"/>
      <c r="G162" s="234"/>
      <c r="H162" s="234"/>
      <c r="I162" s="234"/>
      <c r="J162" s="234"/>
      <c r="K162" s="234"/>
      <c r="L162" s="234"/>
      <c r="M162" s="234"/>
      <c r="N162" s="234"/>
      <c r="O162" s="234"/>
      <c r="P162" s="234"/>
      <c r="Q162" s="234"/>
      <c r="R162" s="234"/>
      <c r="S162" s="234"/>
      <c r="T162" s="234"/>
      <c r="U162" s="234"/>
      <c r="V162" s="234"/>
      <c r="W162" s="234"/>
      <c r="X162" s="234"/>
      <c r="Y162" s="234"/>
      <c r="Z162" s="234"/>
      <c r="AA162" s="235"/>
      <c r="AB162" s="96"/>
      <c r="AC162" s="22"/>
      <c r="AD162" s="23"/>
    </row>
    <row r="163" spans="1:31" ht="63" customHeight="1" x14ac:dyDescent="0.25">
      <c r="A163" s="102">
        <v>2</v>
      </c>
      <c r="B163" s="150" t="s">
        <v>215</v>
      </c>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315"/>
      <c r="AB163" s="96"/>
      <c r="AC163" s="22"/>
      <c r="AD163" s="23"/>
    </row>
    <row r="164" spans="1:31" ht="18.75" customHeight="1" x14ac:dyDescent="0.25">
      <c r="A164" s="102">
        <v>3</v>
      </c>
      <c r="B164" s="234" t="s">
        <v>210</v>
      </c>
      <c r="C164" s="234"/>
      <c r="D164" s="234"/>
      <c r="E164" s="234"/>
      <c r="F164" s="234"/>
      <c r="G164" s="234"/>
      <c r="H164" s="234"/>
      <c r="I164" s="234"/>
      <c r="J164" s="234"/>
      <c r="K164" s="234"/>
      <c r="L164" s="234"/>
      <c r="M164" s="234"/>
      <c r="N164" s="234"/>
      <c r="O164" s="234"/>
      <c r="P164" s="234"/>
      <c r="Q164" s="234"/>
      <c r="R164" s="234"/>
      <c r="S164" s="234"/>
      <c r="T164" s="234"/>
      <c r="U164" s="234"/>
      <c r="V164" s="234"/>
      <c r="W164" s="234"/>
      <c r="X164" s="234"/>
      <c r="Y164" s="234"/>
      <c r="Z164" s="234"/>
      <c r="AA164" s="235"/>
      <c r="AB164" s="96"/>
      <c r="AC164" s="22"/>
      <c r="AD164" s="23"/>
    </row>
    <row r="165" spans="1:31" ht="31.5" customHeight="1" x14ac:dyDescent="0.25">
      <c r="A165" s="102">
        <v>4</v>
      </c>
      <c r="B165" s="234" t="s">
        <v>55</v>
      </c>
      <c r="C165" s="234"/>
      <c r="D165" s="234"/>
      <c r="E165" s="234"/>
      <c r="F165" s="234"/>
      <c r="G165" s="234"/>
      <c r="H165" s="234"/>
      <c r="I165" s="234"/>
      <c r="J165" s="234"/>
      <c r="K165" s="234"/>
      <c r="L165" s="234"/>
      <c r="M165" s="234"/>
      <c r="N165" s="234"/>
      <c r="O165" s="234"/>
      <c r="P165" s="234"/>
      <c r="Q165" s="234"/>
      <c r="R165" s="234"/>
      <c r="S165" s="234"/>
      <c r="T165" s="234"/>
      <c r="U165" s="234"/>
      <c r="V165" s="234"/>
      <c r="W165" s="234"/>
      <c r="X165" s="234"/>
      <c r="Y165" s="234"/>
      <c r="Z165" s="234"/>
      <c r="AA165" s="235"/>
      <c r="AB165" s="96"/>
      <c r="AC165" s="22"/>
      <c r="AD165" s="23"/>
    </row>
    <row r="166" spans="1:31" ht="31.5" customHeight="1" x14ac:dyDescent="0.25">
      <c r="A166" s="102">
        <v>5</v>
      </c>
      <c r="B166" s="234" t="s">
        <v>211</v>
      </c>
      <c r="C166" s="234"/>
      <c r="D166" s="234"/>
      <c r="E166" s="234"/>
      <c r="F166" s="234"/>
      <c r="G166" s="234"/>
      <c r="H166" s="234"/>
      <c r="I166" s="234"/>
      <c r="J166" s="234"/>
      <c r="K166" s="234"/>
      <c r="L166" s="234"/>
      <c r="M166" s="234"/>
      <c r="N166" s="234"/>
      <c r="O166" s="234"/>
      <c r="P166" s="234"/>
      <c r="Q166" s="234"/>
      <c r="R166" s="234"/>
      <c r="S166" s="234"/>
      <c r="T166" s="234"/>
      <c r="U166" s="234"/>
      <c r="V166" s="234"/>
      <c r="W166" s="234"/>
      <c r="X166" s="234"/>
      <c r="Y166" s="234"/>
      <c r="Z166" s="234"/>
      <c r="AA166" s="235"/>
      <c r="AB166" s="96"/>
      <c r="AC166" s="22"/>
      <c r="AD166" s="23"/>
    </row>
    <row r="167" spans="1:31" ht="33.75" customHeight="1" x14ac:dyDescent="0.25">
      <c r="A167" s="102">
        <v>6</v>
      </c>
      <c r="B167" s="234" t="s">
        <v>56</v>
      </c>
      <c r="C167" s="234"/>
      <c r="D167" s="234"/>
      <c r="E167" s="234"/>
      <c r="F167" s="234"/>
      <c r="G167" s="234"/>
      <c r="H167" s="234"/>
      <c r="I167" s="234"/>
      <c r="J167" s="234"/>
      <c r="K167" s="234"/>
      <c r="L167" s="234"/>
      <c r="M167" s="234"/>
      <c r="N167" s="234"/>
      <c r="O167" s="234"/>
      <c r="P167" s="234"/>
      <c r="Q167" s="234"/>
      <c r="R167" s="234"/>
      <c r="S167" s="234"/>
      <c r="T167" s="234"/>
      <c r="U167" s="234"/>
      <c r="V167" s="234"/>
      <c r="W167" s="234"/>
      <c r="X167" s="234"/>
      <c r="Y167" s="234"/>
      <c r="Z167" s="234"/>
      <c r="AA167" s="235"/>
      <c r="AB167" s="96"/>
      <c r="AC167" s="22"/>
      <c r="AD167" s="23"/>
      <c r="AE167" s="49"/>
    </row>
    <row r="168" spans="1:31" s="49" customFormat="1" ht="39.75" customHeight="1" x14ac:dyDescent="0.25">
      <c r="A168" s="102">
        <v>7</v>
      </c>
      <c r="B168" s="234" t="s">
        <v>67</v>
      </c>
      <c r="C168" s="234"/>
      <c r="D168" s="234"/>
      <c r="E168" s="234"/>
      <c r="F168" s="234"/>
      <c r="G168" s="234"/>
      <c r="H168" s="234"/>
      <c r="I168" s="234"/>
      <c r="J168" s="234"/>
      <c r="K168" s="234"/>
      <c r="L168" s="234"/>
      <c r="M168" s="234"/>
      <c r="N168" s="234"/>
      <c r="O168" s="234"/>
      <c r="P168" s="234"/>
      <c r="Q168" s="234"/>
      <c r="R168" s="234"/>
      <c r="S168" s="234"/>
      <c r="T168" s="234"/>
      <c r="U168" s="234"/>
      <c r="V168" s="234"/>
      <c r="W168" s="234"/>
      <c r="X168" s="234"/>
      <c r="Y168" s="234"/>
      <c r="Z168" s="234"/>
      <c r="AA168" s="235"/>
      <c r="AB168" s="96"/>
      <c r="AC168" s="22"/>
      <c r="AD168" s="23"/>
      <c r="AE168" s="13"/>
    </row>
    <row r="169" spans="1:31" ht="51.75" customHeight="1" x14ac:dyDescent="0.25">
      <c r="A169" s="102">
        <v>8</v>
      </c>
      <c r="B169" s="234" t="s">
        <v>57</v>
      </c>
      <c r="C169" s="234"/>
      <c r="D169" s="234"/>
      <c r="E169" s="234"/>
      <c r="F169" s="234"/>
      <c r="G169" s="234"/>
      <c r="H169" s="234"/>
      <c r="I169" s="234"/>
      <c r="J169" s="234"/>
      <c r="K169" s="234"/>
      <c r="L169" s="234"/>
      <c r="M169" s="234"/>
      <c r="N169" s="234"/>
      <c r="O169" s="234"/>
      <c r="P169" s="234"/>
      <c r="Q169" s="234"/>
      <c r="R169" s="234"/>
      <c r="S169" s="234"/>
      <c r="T169" s="234"/>
      <c r="U169" s="234"/>
      <c r="V169" s="234"/>
      <c r="W169" s="234"/>
      <c r="X169" s="234"/>
      <c r="Y169" s="234"/>
      <c r="Z169" s="234"/>
      <c r="AA169" s="235"/>
      <c r="AB169" s="96"/>
      <c r="AC169" s="22"/>
      <c r="AD169" s="23"/>
      <c r="AE169" s="125" t="s">
        <v>122</v>
      </c>
    </row>
    <row r="170" spans="1:31" ht="101.25" customHeight="1" x14ac:dyDescent="0.25">
      <c r="A170" s="102">
        <v>9</v>
      </c>
      <c r="B170" s="150" t="s">
        <v>212</v>
      </c>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315"/>
      <c r="AB170" s="96"/>
      <c r="AC170" s="22"/>
      <c r="AD170" s="23"/>
      <c r="AE170" s="125"/>
    </row>
    <row r="171" spans="1:31" ht="78.75" customHeight="1" x14ac:dyDescent="0.25">
      <c r="A171" s="102">
        <v>10</v>
      </c>
      <c r="B171" s="150" t="s">
        <v>213</v>
      </c>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315"/>
      <c r="AB171" s="96"/>
      <c r="AC171" s="22"/>
      <c r="AD171" s="23"/>
      <c r="AE171" s="125"/>
    </row>
    <row r="172" spans="1:31" ht="31.5" x14ac:dyDescent="0.25">
      <c r="A172" s="102">
        <v>11</v>
      </c>
      <c r="B172" s="150" t="s">
        <v>214</v>
      </c>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315"/>
      <c r="AB172" s="96"/>
      <c r="AC172" s="22"/>
      <c r="AD172" s="23"/>
      <c r="AE172" s="126" t="s">
        <v>147</v>
      </c>
    </row>
    <row r="173" spans="1:31" ht="50.25" customHeight="1" x14ac:dyDescent="0.25">
      <c r="A173" s="102">
        <v>10</v>
      </c>
      <c r="B173" s="150" t="s">
        <v>112</v>
      </c>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315"/>
      <c r="AB173" s="96"/>
      <c r="AC173" s="22"/>
      <c r="AD173" s="23"/>
      <c r="AE173" s="126" t="s">
        <v>148</v>
      </c>
    </row>
    <row r="174" spans="1:31" ht="72.75" customHeight="1" x14ac:dyDescent="0.25">
      <c r="A174" s="102">
        <v>11</v>
      </c>
      <c r="B174" s="150" t="s">
        <v>343</v>
      </c>
      <c r="C174" s="151"/>
      <c r="D174" s="151"/>
      <c r="E174" s="151"/>
      <c r="F174" s="151"/>
      <c r="G174" s="151"/>
      <c r="H174" s="151"/>
      <c r="I174" s="151"/>
      <c r="J174" s="151"/>
      <c r="K174" s="151"/>
      <c r="L174" s="151"/>
      <c r="M174" s="151"/>
      <c r="N174" s="151"/>
      <c r="O174" s="152"/>
      <c r="P174" s="422"/>
      <c r="Q174" s="423"/>
      <c r="R174" s="423"/>
      <c r="S174" s="423"/>
      <c r="T174" s="423"/>
      <c r="U174" s="423"/>
      <c r="V174" s="423"/>
      <c r="W174" s="423"/>
      <c r="X174" s="423"/>
      <c r="Y174" s="423"/>
      <c r="Z174" s="423"/>
      <c r="AA174" s="424"/>
      <c r="AB174" s="97"/>
      <c r="AC174" s="22"/>
      <c r="AD174" s="23" t="s">
        <v>149</v>
      </c>
    </row>
    <row r="175" spans="1:31" ht="69" customHeight="1" x14ac:dyDescent="0.25">
      <c r="A175" s="419" t="s">
        <v>216</v>
      </c>
      <c r="B175" s="420"/>
      <c r="C175" s="420"/>
      <c r="D175" s="420"/>
      <c r="E175" s="420"/>
      <c r="F175" s="420"/>
      <c r="G175" s="420"/>
      <c r="H175" s="420"/>
      <c r="I175" s="420"/>
      <c r="J175" s="420"/>
      <c r="K175" s="420"/>
      <c r="L175" s="420"/>
      <c r="M175" s="420"/>
      <c r="N175" s="420"/>
      <c r="O175" s="420"/>
      <c r="P175" s="420"/>
      <c r="Q175" s="420"/>
      <c r="R175" s="420"/>
      <c r="S175" s="420"/>
      <c r="T175" s="420"/>
      <c r="U175" s="420"/>
      <c r="V175" s="420"/>
      <c r="W175" s="420"/>
      <c r="X175" s="420"/>
      <c r="Y175" s="420"/>
      <c r="Z175" s="420"/>
      <c r="AA175" s="421"/>
      <c r="AB175" s="127"/>
      <c r="AC175" s="24"/>
      <c r="AD175" s="23"/>
    </row>
    <row r="176" spans="1:31" ht="15.75" customHeight="1" x14ac:dyDescent="0.25">
      <c r="A176" s="102">
        <v>1</v>
      </c>
      <c r="B176" s="234" t="s">
        <v>59</v>
      </c>
      <c r="C176" s="234"/>
      <c r="D176" s="234"/>
      <c r="E176" s="234"/>
      <c r="F176" s="234"/>
      <c r="G176" s="234"/>
      <c r="H176" s="234"/>
      <c r="I176" s="234"/>
      <c r="J176" s="234"/>
      <c r="K176" s="234"/>
      <c r="L176" s="234"/>
      <c r="M176" s="234"/>
      <c r="N176" s="234"/>
      <c r="O176" s="234"/>
      <c r="P176" s="234"/>
      <c r="Q176" s="234"/>
      <c r="R176" s="234"/>
      <c r="S176" s="234"/>
      <c r="T176" s="234"/>
      <c r="U176" s="234"/>
      <c r="V176" s="234"/>
      <c r="W176" s="234"/>
      <c r="X176" s="234"/>
      <c r="Y176" s="234"/>
      <c r="Z176" s="234"/>
      <c r="AA176" s="235"/>
      <c r="AB176" s="96"/>
      <c r="AC176" s="22"/>
      <c r="AD176" s="23"/>
    </row>
    <row r="177" spans="1:32" ht="48.75" customHeight="1" x14ac:dyDescent="0.25">
      <c r="A177" s="102">
        <v>2</v>
      </c>
      <c r="B177" s="234" t="s">
        <v>104</v>
      </c>
      <c r="C177" s="234"/>
      <c r="D177" s="234"/>
      <c r="E177" s="234"/>
      <c r="F177" s="234"/>
      <c r="G177" s="234"/>
      <c r="H177" s="234"/>
      <c r="I177" s="234"/>
      <c r="J177" s="234"/>
      <c r="K177" s="234"/>
      <c r="L177" s="234"/>
      <c r="M177" s="234"/>
      <c r="N177" s="234"/>
      <c r="O177" s="234"/>
      <c r="P177" s="234"/>
      <c r="Q177" s="234"/>
      <c r="R177" s="234"/>
      <c r="S177" s="234"/>
      <c r="T177" s="234"/>
      <c r="U177" s="234"/>
      <c r="V177" s="234"/>
      <c r="W177" s="234"/>
      <c r="X177" s="234"/>
      <c r="Y177" s="234"/>
      <c r="Z177" s="234"/>
      <c r="AA177" s="235"/>
      <c r="AB177" s="96"/>
      <c r="AC177" s="22"/>
      <c r="AD177" s="23"/>
    </row>
    <row r="178" spans="1:32" ht="35.25" customHeight="1" x14ac:dyDescent="0.25">
      <c r="A178" s="102">
        <v>3</v>
      </c>
      <c r="B178" s="234" t="s">
        <v>217</v>
      </c>
      <c r="C178" s="234"/>
      <c r="D178" s="234"/>
      <c r="E178" s="234"/>
      <c r="F178" s="234"/>
      <c r="G178" s="234"/>
      <c r="H178" s="234"/>
      <c r="I178" s="234"/>
      <c r="J178" s="234"/>
      <c r="K178" s="234"/>
      <c r="L178" s="234"/>
      <c r="M178" s="234"/>
      <c r="N178" s="234"/>
      <c r="O178" s="234"/>
      <c r="P178" s="234"/>
      <c r="Q178" s="234"/>
      <c r="R178" s="234"/>
      <c r="S178" s="234"/>
      <c r="T178" s="234"/>
      <c r="U178" s="234"/>
      <c r="V178" s="234"/>
      <c r="W178" s="234"/>
      <c r="X178" s="234"/>
      <c r="Y178" s="234"/>
      <c r="Z178" s="234"/>
      <c r="AA178" s="235"/>
      <c r="AB178" s="96"/>
      <c r="AC178" s="22"/>
      <c r="AD178" s="23"/>
    </row>
    <row r="179" spans="1:32" ht="54" customHeight="1" x14ac:dyDescent="0.25">
      <c r="A179" s="416" t="s">
        <v>61</v>
      </c>
      <c r="B179" s="417"/>
      <c r="C179" s="417"/>
      <c r="D179" s="417"/>
      <c r="E179" s="417"/>
      <c r="F179" s="417"/>
      <c r="G179" s="417"/>
      <c r="H179" s="417"/>
      <c r="I179" s="417"/>
      <c r="J179" s="417"/>
      <c r="K179" s="417"/>
      <c r="L179" s="417"/>
      <c r="M179" s="417"/>
      <c r="N179" s="228" t="str">
        <f>+IF(T72="","",T72)</f>
        <v/>
      </c>
      <c r="O179" s="229"/>
      <c r="P179" s="229"/>
      <c r="Q179" s="229"/>
      <c r="R179" s="229"/>
      <c r="S179" s="229"/>
      <c r="T179" s="229"/>
      <c r="U179" s="229"/>
      <c r="V179" s="229"/>
      <c r="W179" s="229"/>
      <c r="X179" s="229"/>
      <c r="Y179" s="230"/>
      <c r="Z179" s="274" t="s">
        <v>47</v>
      </c>
      <c r="AA179" s="275"/>
      <c r="AB179" s="128"/>
      <c r="AC179" s="69" t="e">
        <f>+ROUND(N179,2)</f>
        <v>#VALUE!</v>
      </c>
      <c r="AD179" s="23"/>
    </row>
    <row r="180" spans="1:32" ht="30" customHeight="1" x14ac:dyDescent="0.25">
      <c r="A180" s="357" t="s">
        <v>60</v>
      </c>
      <c r="B180" s="358"/>
      <c r="C180" s="358"/>
      <c r="D180" s="358"/>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9"/>
      <c r="AB180" s="31"/>
      <c r="AC180" s="32"/>
      <c r="AD180" s="23"/>
    </row>
    <row r="181" spans="1:32" ht="30.75" customHeight="1" x14ac:dyDescent="0.25">
      <c r="A181" s="370"/>
      <c r="B181" s="371"/>
      <c r="C181" s="371"/>
      <c r="D181" s="371"/>
      <c r="E181" s="371"/>
      <c r="F181" s="371"/>
      <c r="G181" s="371"/>
      <c r="H181" s="371"/>
      <c r="I181" s="371"/>
      <c r="J181" s="371"/>
      <c r="K181" s="371"/>
      <c r="L181" s="371"/>
      <c r="M181" s="371"/>
      <c r="N181" s="371"/>
      <c r="O181" s="371"/>
      <c r="P181" s="371"/>
      <c r="Q181" s="371"/>
      <c r="R181" s="371"/>
      <c r="S181" s="371"/>
      <c r="T181" s="371"/>
      <c r="U181" s="371"/>
      <c r="V181" s="371"/>
      <c r="W181" s="371"/>
      <c r="X181" s="371"/>
      <c r="Y181" s="371"/>
      <c r="Z181" s="371"/>
      <c r="AA181" s="418"/>
      <c r="AB181" s="128"/>
      <c r="AC181" s="129"/>
      <c r="AD181" s="25" t="s">
        <v>72</v>
      </c>
      <c r="AE181" s="49"/>
    </row>
    <row r="182" spans="1:32" ht="18" customHeight="1" x14ac:dyDescent="0.25">
      <c r="A182" s="413" t="s">
        <v>10</v>
      </c>
      <c r="B182" s="368"/>
      <c r="C182" s="368"/>
      <c r="D182" s="368"/>
      <c r="E182" s="368"/>
      <c r="F182" s="368" t="s">
        <v>62</v>
      </c>
      <c r="G182" s="368"/>
      <c r="H182" s="368"/>
      <c r="I182" s="368"/>
      <c r="J182" s="368"/>
      <c r="K182" s="368"/>
      <c r="L182" s="368"/>
      <c r="M182" s="368"/>
      <c r="N182" s="368"/>
      <c r="O182" s="368"/>
      <c r="P182" s="368"/>
      <c r="Q182" s="368"/>
      <c r="R182" s="368"/>
      <c r="S182" s="368"/>
      <c r="T182" s="368"/>
      <c r="U182" s="368"/>
      <c r="V182" s="368" t="s">
        <v>63</v>
      </c>
      <c r="W182" s="368"/>
      <c r="X182" s="368"/>
      <c r="Y182" s="368"/>
      <c r="Z182" s="368"/>
      <c r="AA182" s="369"/>
      <c r="AB182" s="128"/>
      <c r="AC182" s="129"/>
      <c r="AD182" s="23"/>
      <c r="AE182" s="49"/>
    </row>
    <row r="183" spans="1:32" ht="15.75" customHeight="1" x14ac:dyDescent="0.25">
      <c r="A183" s="213" t="s">
        <v>78</v>
      </c>
      <c r="B183" s="214"/>
      <c r="C183" s="214"/>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c r="AA183" s="215"/>
      <c r="AB183" s="92"/>
      <c r="AC183" s="24"/>
      <c r="AD183" s="25"/>
      <c r="AE183" s="49"/>
    </row>
    <row r="184" spans="1:32" s="49" customFormat="1" ht="12" customHeight="1" x14ac:dyDescent="0.25">
      <c r="A184" s="13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136"/>
      <c r="AB184" s="85"/>
      <c r="AC184" s="123"/>
      <c r="AD184" s="25"/>
    </row>
    <row r="185" spans="1:32" ht="51" customHeight="1" x14ac:dyDescent="0.25">
      <c r="A185" s="160" t="s">
        <v>218</v>
      </c>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2"/>
      <c r="AB185" s="109"/>
      <c r="AC185" s="24"/>
      <c r="AD185" s="25"/>
      <c r="AE185" s="138"/>
    </row>
    <row r="186" spans="1:32" s="137" customFormat="1" ht="109.5" customHeight="1" x14ac:dyDescent="0.25">
      <c r="A186" s="50" t="s">
        <v>9</v>
      </c>
      <c r="B186" s="163" t="s">
        <v>64</v>
      </c>
      <c r="C186" s="163"/>
      <c r="D186" s="163"/>
      <c r="E186" s="163"/>
      <c r="F186" s="163"/>
      <c r="G186" s="163"/>
      <c r="H186" s="163" t="s">
        <v>65</v>
      </c>
      <c r="I186" s="163"/>
      <c r="J186" s="163"/>
      <c r="K186" s="163"/>
      <c r="L186" s="163"/>
      <c r="M186" s="163"/>
      <c r="N186" s="163" t="s">
        <v>80</v>
      </c>
      <c r="O186" s="163"/>
      <c r="P186" s="163" t="s">
        <v>403</v>
      </c>
      <c r="Q186" s="163"/>
      <c r="R186" s="163"/>
      <c r="S186" s="163"/>
      <c r="T186" s="163"/>
      <c r="U186" s="159" t="s">
        <v>81</v>
      </c>
      <c r="V186" s="159"/>
      <c r="W186" s="159"/>
      <c r="X186" s="159"/>
      <c r="Y186" s="159"/>
      <c r="Z186" s="159"/>
      <c r="AA186" s="175"/>
      <c r="AB186" s="51"/>
      <c r="AC186" s="24"/>
      <c r="AD186" s="23" t="s">
        <v>408</v>
      </c>
      <c r="AE186" s="13"/>
      <c r="AF186" s="138"/>
    </row>
    <row r="187" spans="1:32" ht="46.5" customHeight="1" x14ac:dyDescent="0.25">
      <c r="A187" s="190">
        <v>1</v>
      </c>
      <c r="B187" s="195" t="s">
        <v>219</v>
      </c>
      <c r="C187" s="196"/>
      <c r="D187" s="196"/>
      <c r="E187" s="196"/>
      <c r="F187" s="196"/>
      <c r="G187" s="197"/>
      <c r="H187" s="183" t="s">
        <v>223</v>
      </c>
      <c r="I187" s="184"/>
      <c r="J187" s="184"/>
      <c r="K187" s="184"/>
      <c r="L187" s="184"/>
      <c r="M187" s="185"/>
      <c r="N187" s="159">
        <v>2</v>
      </c>
      <c r="O187" s="159"/>
      <c r="P187" s="156"/>
      <c r="Q187" s="157"/>
      <c r="R187" s="157"/>
      <c r="S187" s="157"/>
      <c r="T187" s="158"/>
      <c r="U187" s="170" t="str">
        <f t="shared" ref="U187:U199" si="0">IF(AB187&gt;0,"Моля да посочите документ/и, обосноваващи заявения брой точки","")</f>
        <v/>
      </c>
      <c r="V187" s="170"/>
      <c r="W187" s="170"/>
      <c r="X187" s="170"/>
      <c r="Y187" s="170"/>
      <c r="Z187" s="170"/>
      <c r="AA187" s="171"/>
      <c r="AB187" s="52">
        <f>+IF($AC$187=1,2,0)</f>
        <v>0</v>
      </c>
      <c r="AC187" s="61">
        <v>0</v>
      </c>
      <c r="AD187" s="153" t="s">
        <v>439</v>
      </c>
    </row>
    <row r="188" spans="1:32" ht="58.5" customHeight="1" x14ac:dyDescent="0.25">
      <c r="A188" s="191"/>
      <c r="B188" s="201"/>
      <c r="C188" s="202"/>
      <c r="D188" s="202"/>
      <c r="E188" s="202"/>
      <c r="F188" s="202"/>
      <c r="G188" s="203"/>
      <c r="H188" s="183" t="s">
        <v>224</v>
      </c>
      <c r="I188" s="184"/>
      <c r="J188" s="184"/>
      <c r="K188" s="184"/>
      <c r="L188" s="184"/>
      <c r="M188" s="185"/>
      <c r="N188" s="186">
        <v>3</v>
      </c>
      <c r="O188" s="219"/>
      <c r="P188" s="156"/>
      <c r="Q188" s="157"/>
      <c r="R188" s="157"/>
      <c r="S188" s="157"/>
      <c r="T188" s="158"/>
      <c r="U188" s="170" t="str">
        <f t="shared" si="0"/>
        <v/>
      </c>
      <c r="V188" s="170"/>
      <c r="W188" s="170"/>
      <c r="X188" s="170"/>
      <c r="Y188" s="170"/>
      <c r="Z188" s="170"/>
      <c r="AA188" s="171"/>
      <c r="AB188" s="52">
        <f>+IF($AC$187=2,3,0)</f>
        <v>0</v>
      </c>
      <c r="AC188" s="22"/>
      <c r="AD188" s="155"/>
    </row>
    <row r="189" spans="1:32" ht="71.25" customHeight="1" x14ac:dyDescent="0.25">
      <c r="A189" s="190">
        <v>2</v>
      </c>
      <c r="B189" s="195" t="s">
        <v>220</v>
      </c>
      <c r="C189" s="196"/>
      <c r="D189" s="196"/>
      <c r="E189" s="196"/>
      <c r="F189" s="196"/>
      <c r="G189" s="197"/>
      <c r="H189" s="183" t="s">
        <v>225</v>
      </c>
      <c r="I189" s="184"/>
      <c r="J189" s="184"/>
      <c r="K189" s="184"/>
      <c r="L189" s="184"/>
      <c r="M189" s="185"/>
      <c r="N189" s="186">
        <v>3</v>
      </c>
      <c r="O189" s="219"/>
      <c r="P189" s="156"/>
      <c r="Q189" s="157"/>
      <c r="R189" s="157"/>
      <c r="S189" s="157"/>
      <c r="T189" s="158"/>
      <c r="U189" s="170" t="str">
        <f t="shared" si="0"/>
        <v/>
      </c>
      <c r="V189" s="170"/>
      <c r="W189" s="170"/>
      <c r="X189" s="170"/>
      <c r="Y189" s="170"/>
      <c r="Z189" s="170"/>
      <c r="AA189" s="171"/>
      <c r="AB189" s="52">
        <f>+IF($AC$189=1,3,0)</f>
        <v>0</v>
      </c>
      <c r="AC189" s="61">
        <v>0</v>
      </c>
      <c r="AD189" s="153" t="s">
        <v>440</v>
      </c>
    </row>
    <row r="190" spans="1:32" ht="69" customHeight="1" x14ac:dyDescent="0.25">
      <c r="A190" s="204"/>
      <c r="B190" s="198"/>
      <c r="C190" s="199"/>
      <c r="D190" s="199"/>
      <c r="E190" s="199"/>
      <c r="F190" s="199"/>
      <c r="G190" s="200"/>
      <c r="H190" s="183" t="s">
        <v>226</v>
      </c>
      <c r="I190" s="184"/>
      <c r="J190" s="184"/>
      <c r="K190" s="184"/>
      <c r="L190" s="184"/>
      <c r="M190" s="185"/>
      <c r="N190" s="186">
        <v>6</v>
      </c>
      <c r="O190" s="219"/>
      <c r="P190" s="156"/>
      <c r="Q190" s="157"/>
      <c r="R190" s="157"/>
      <c r="S190" s="157"/>
      <c r="T190" s="158"/>
      <c r="U190" s="170" t="str">
        <f t="shared" si="0"/>
        <v/>
      </c>
      <c r="V190" s="170"/>
      <c r="W190" s="170"/>
      <c r="X190" s="170"/>
      <c r="Y190" s="170"/>
      <c r="Z190" s="170"/>
      <c r="AA190" s="171"/>
      <c r="AB190" s="52">
        <f>+IF($AC$189=2,6,0)</f>
        <v>0</v>
      </c>
      <c r="AC190" s="22"/>
      <c r="AD190" s="154"/>
    </row>
    <row r="191" spans="1:32" ht="75" customHeight="1" x14ac:dyDescent="0.25">
      <c r="A191" s="204"/>
      <c r="B191" s="198"/>
      <c r="C191" s="199"/>
      <c r="D191" s="199"/>
      <c r="E191" s="199"/>
      <c r="F191" s="199"/>
      <c r="G191" s="200"/>
      <c r="H191" s="183" t="s">
        <v>227</v>
      </c>
      <c r="I191" s="184"/>
      <c r="J191" s="184"/>
      <c r="K191" s="184"/>
      <c r="L191" s="184"/>
      <c r="M191" s="185"/>
      <c r="N191" s="186">
        <v>9</v>
      </c>
      <c r="O191" s="219"/>
      <c r="P191" s="156"/>
      <c r="Q191" s="157"/>
      <c r="R191" s="157"/>
      <c r="S191" s="157"/>
      <c r="T191" s="158"/>
      <c r="U191" s="170" t="str">
        <f>IF(AB191&gt;0,"Моля да посочите документ/и, обосноваващи заявения брой точки","")</f>
        <v/>
      </c>
      <c r="V191" s="170"/>
      <c r="W191" s="170"/>
      <c r="X191" s="170"/>
      <c r="Y191" s="170"/>
      <c r="Z191" s="170"/>
      <c r="AA191" s="171"/>
      <c r="AB191" s="52">
        <f>+IF($AC$189=3,9,0)</f>
        <v>0</v>
      </c>
      <c r="AC191" s="22"/>
      <c r="AD191" s="154"/>
    </row>
    <row r="192" spans="1:32" ht="75.75" customHeight="1" x14ac:dyDescent="0.25">
      <c r="A192" s="204"/>
      <c r="B192" s="198"/>
      <c r="C192" s="199"/>
      <c r="D192" s="199"/>
      <c r="E192" s="199"/>
      <c r="F192" s="199"/>
      <c r="G192" s="200"/>
      <c r="H192" s="183" t="s">
        <v>228</v>
      </c>
      <c r="I192" s="184"/>
      <c r="J192" s="184"/>
      <c r="K192" s="184"/>
      <c r="L192" s="184"/>
      <c r="M192" s="185"/>
      <c r="N192" s="186">
        <v>12</v>
      </c>
      <c r="O192" s="219"/>
      <c r="P192" s="156"/>
      <c r="Q192" s="157"/>
      <c r="R192" s="157"/>
      <c r="S192" s="157"/>
      <c r="T192" s="158"/>
      <c r="U192" s="170" t="str">
        <f t="shared" si="0"/>
        <v/>
      </c>
      <c r="V192" s="170"/>
      <c r="W192" s="170"/>
      <c r="X192" s="170"/>
      <c r="Y192" s="170"/>
      <c r="Z192" s="170"/>
      <c r="AA192" s="171"/>
      <c r="AB192" s="52">
        <f>+IF($AC$189=4,12,0)</f>
        <v>0</v>
      </c>
      <c r="AC192" s="22"/>
      <c r="AD192" s="154"/>
    </row>
    <row r="193" spans="1:30" ht="75.75" customHeight="1" x14ac:dyDescent="0.25">
      <c r="A193" s="191"/>
      <c r="B193" s="201"/>
      <c r="C193" s="202"/>
      <c r="D193" s="202"/>
      <c r="E193" s="202"/>
      <c r="F193" s="202"/>
      <c r="G193" s="203"/>
      <c r="H193" s="183" t="s">
        <v>229</v>
      </c>
      <c r="I193" s="184"/>
      <c r="J193" s="184"/>
      <c r="K193" s="184"/>
      <c r="L193" s="184"/>
      <c r="M193" s="185"/>
      <c r="N193" s="186">
        <v>15</v>
      </c>
      <c r="O193" s="219"/>
      <c r="P193" s="156"/>
      <c r="Q193" s="157"/>
      <c r="R193" s="157"/>
      <c r="S193" s="157"/>
      <c r="T193" s="158"/>
      <c r="U193" s="170" t="str">
        <f>IF(AB193&gt;0,"Моля да посочите документ/и, обосноваващи заявения брой точки","")</f>
        <v/>
      </c>
      <c r="V193" s="170"/>
      <c r="W193" s="170"/>
      <c r="X193" s="170"/>
      <c r="Y193" s="170"/>
      <c r="Z193" s="170"/>
      <c r="AA193" s="171"/>
      <c r="AB193" s="52">
        <f>+IF($AC$189=5,15,0)</f>
        <v>0</v>
      </c>
      <c r="AC193" s="22"/>
      <c r="AD193" s="155"/>
    </row>
    <row r="194" spans="1:30" ht="94.5" customHeight="1" x14ac:dyDescent="0.25">
      <c r="A194" s="9">
        <v>3</v>
      </c>
      <c r="B194" s="172" t="s">
        <v>221</v>
      </c>
      <c r="C194" s="172"/>
      <c r="D194" s="172"/>
      <c r="E194" s="172"/>
      <c r="F194" s="172"/>
      <c r="G194" s="172"/>
      <c r="H194" s="174"/>
      <c r="I194" s="174"/>
      <c r="J194" s="174"/>
      <c r="K194" s="174"/>
      <c r="L194" s="174"/>
      <c r="M194" s="174"/>
      <c r="N194" s="159">
        <v>18</v>
      </c>
      <c r="O194" s="159"/>
      <c r="P194" s="182"/>
      <c r="Q194" s="182"/>
      <c r="R194" s="182"/>
      <c r="S194" s="182"/>
      <c r="T194" s="182"/>
      <c r="U194" s="170" t="str">
        <f t="shared" si="0"/>
        <v/>
      </c>
      <c r="V194" s="170"/>
      <c r="W194" s="170"/>
      <c r="X194" s="170"/>
      <c r="Y194" s="170"/>
      <c r="Z194" s="170"/>
      <c r="AA194" s="171"/>
      <c r="AB194" s="52">
        <f>+IF($AC$194=1,18,0)</f>
        <v>0</v>
      </c>
      <c r="AC194" s="61">
        <v>0</v>
      </c>
      <c r="AD194" s="91" t="s">
        <v>455</v>
      </c>
    </row>
    <row r="195" spans="1:30" ht="113.25" customHeight="1" x14ac:dyDescent="0.25">
      <c r="A195" s="372">
        <v>4</v>
      </c>
      <c r="B195" s="195" t="s">
        <v>222</v>
      </c>
      <c r="C195" s="196"/>
      <c r="D195" s="196"/>
      <c r="E195" s="196"/>
      <c r="F195" s="196"/>
      <c r="G195" s="197"/>
      <c r="H195" s="183" t="s">
        <v>230</v>
      </c>
      <c r="I195" s="184"/>
      <c r="J195" s="184"/>
      <c r="K195" s="184"/>
      <c r="L195" s="184"/>
      <c r="M195" s="185"/>
      <c r="N195" s="159">
        <v>10</v>
      </c>
      <c r="O195" s="159"/>
      <c r="P195" s="156"/>
      <c r="Q195" s="157"/>
      <c r="R195" s="157"/>
      <c r="S195" s="157"/>
      <c r="T195" s="158"/>
      <c r="U195" s="170" t="str">
        <f t="shared" si="0"/>
        <v/>
      </c>
      <c r="V195" s="170"/>
      <c r="W195" s="170"/>
      <c r="X195" s="170"/>
      <c r="Y195" s="170"/>
      <c r="Z195" s="170"/>
      <c r="AA195" s="171"/>
      <c r="AB195" s="52">
        <f>+IF($AC$195=1,10,0)</f>
        <v>0</v>
      </c>
      <c r="AC195" s="64">
        <v>0</v>
      </c>
      <c r="AD195" s="153" t="s">
        <v>479</v>
      </c>
    </row>
    <row r="196" spans="1:30" ht="108.75" customHeight="1" x14ac:dyDescent="0.25">
      <c r="A196" s="373"/>
      <c r="B196" s="198"/>
      <c r="C196" s="199"/>
      <c r="D196" s="199"/>
      <c r="E196" s="199"/>
      <c r="F196" s="199"/>
      <c r="G196" s="200"/>
      <c r="H196" s="183" t="s">
        <v>231</v>
      </c>
      <c r="I196" s="184"/>
      <c r="J196" s="184"/>
      <c r="K196" s="184"/>
      <c r="L196" s="184"/>
      <c r="M196" s="185"/>
      <c r="N196" s="159">
        <v>15</v>
      </c>
      <c r="O196" s="159"/>
      <c r="P196" s="156"/>
      <c r="Q196" s="157"/>
      <c r="R196" s="157"/>
      <c r="S196" s="157"/>
      <c r="T196" s="158"/>
      <c r="U196" s="170" t="str">
        <f t="shared" si="0"/>
        <v/>
      </c>
      <c r="V196" s="170"/>
      <c r="W196" s="170"/>
      <c r="X196" s="170"/>
      <c r="Y196" s="170"/>
      <c r="Z196" s="170"/>
      <c r="AA196" s="171"/>
      <c r="AB196" s="52">
        <f>+IF($AC$195=2,15,0)</f>
        <v>0</v>
      </c>
      <c r="AC196" s="22"/>
      <c r="AD196" s="154"/>
    </row>
    <row r="197" spans="1:30" ht="122.25" customHeight="1" x14ac:dyDescent="0.25">
      <c r="A197" s="373"/>
      <c r="B197" s="198"/>
      <c r="C197" s="199"/>
      <c r="D197" s="199"/>
      <c r="E197" s="199"/>
      <c r="F197" s="199"/>
      <c r="G197" s="200"/>
      <c r="H197" s="183" t="s">
        <v>232</v>
      </c>
      <c r="I197" s="184"/>
      <c r="J197" s="184"/>
      <c r="K197" s="184"/>
      <c r="L197" s="184"/>
      <c r="M197" s="185"/>
      <c r="N197" s="159">
        <v>25</v>
      </c>
      <c r="O197" s="159"/>
      <c r="P197" s="156"/>
      <c r="Q197" s="157"/>
      <c r="R197" s="157"/>
      <c r="S197" s="157"/>
      <c r="T197" s="158"/>
      <c r="U197" s="170" t="str">
        <f t="shared" si="0"/>
        <v/>
      </c>
      <c r="V197" s="170"/>
      <c r="W197" s="170"/>
      <c r="X197" s="170"/>
      <c r="Y197" s="170"/>
      <c r="Z197" s="170"/>
      <c r="AA197" s="171"/>
      <c r="AB197" s="52">
        <f>+IF($AC$195=3,25,0)</f>
        <v>0</v>
      </c>
      <c r="AC197" s="22"/>
      <c r="AD197" s="154"/>
    </row>
    <row r="198" spans="1:30" ht="123.75" customHeight="1" x14ac:dyDescent="0.25">
      <c r="A198" s="373"/>
      <c r="B198" s="198"/>
      <c r="C198" s="199"/>
      <c r="D198" s="199"/>
      <c r="E198" s="199"/>
      <c r="F198" s="199"/>
      <c r="G198" s="200"/>
      <c r="H198" s="183" t="s">
        <v>233</v>
      </c>
      <c r="I198" s="184"/>
      <c r="J198" s="184"/>
      <c r="K198" s="184"/>
      <c r="L198" s="184"/>
      <c r="M198" s="185"/>
      <c r="N198" s="159">
        <v>35</v>
      </c>
      <c r="O198" s="159"/>
      <c r="P198" s="156"/>
      <c r="Q198" s="157"/>
      <c r="R198" s="157"/>
      <c r="S198" s="157"/>
      <c r="T198" s="158"/>
      <c r="U198" s="170" t="str">
        <f t="shared" si="0"/>
        <v/>
      </c>
      <c r="V198" s="170"/>
      <c r="W198" s="170"/>
      <c r="X198" s="170"/>
      <c r="Y198" s="170"/>
      <c r="Z198" s="170"/>
      <c r="AA198" s="171"/>
      <c r="AB198" s="52">
        <f>+IF($AC$195=4,35,0)</f>
        <v>0</v>
      </c>
      <c r="AC198" s="22"/>
      <c r="AD198" s="154"/>
    </row>
    <row r="199" spans="1:30" ht="105.75" customHeight="1" x14ac:dyDescent="0.25">
      <c r="A199" s="374"/>
      <c r="B199" s="201"/>
      <c r="C199" s="202"/>
      <c r="D199" s="202"/>
      <c r="E199" s="202"/>
      <c r="F199" s="202"/>
      <c r="G199" s="203"/>
      <c r="H199" s="183" t="s">
        <v>234</v>
      </c>
      <c r="I199" s="184"/>
      <c r="J199" s="184"/>
      <c r="K199" s="184"/>
      <c r="L199" s="184"/>
      <c r="M199" s="185"/>
      <c r="N199" s="159">
        <v>40</v>
      </c>
      <c r="O199" s="159"/>
      <c r="P199" s="231"/>
      <c r="Q199" s="232"/>
      <c r="R199" s="232"/>
      <c r="S199" s="232"/>
      <c r="T199" s="233"/>
      <c r="U199" s="170" t="str">
        <f t="shared" si="0"/>
        <v/>
      </c>
      <c r="V199" s="170"/>
      <c r="W199" s="170"/>
      <c r="X199" s="170"/>
      <c r="Y199" s="170"/>
      <c r="Z199" s="170"/>
      <c r="AA199" s="171"/>
      <c r="AB199" s="52">
        <f>+IF($AC$195=5,40,0)</f>
        <v>0</v>
      </c>
      <c r="AC199" s="22"/>
      <c r="AD199" s="155"/>
    </row>
    <row r="200" spans="1:30" ht="52.5" customHeight="1" x14ac:dyDescent="0.25">
      <c r="A200" s="160" t="s">
        <v>66</v>
      </c>
      <c r="B200" s="161"/>
      <c r="C200" s="161"/>
      <c r="D200" s="161"/>
      <c r="E200" s="161"/>
      <c r="F200" s="161"/>
      <c r="G200" s="161"/>
      <c r="H200" s="161"/>
      <c r="I200" s="161"/>
      <c r="J200" s="161"/>
      <c r="K200" s="161"/>
      <c r="L200" s="161"/>
      <c r="M200" s="161"/>
      <c r="N200" s="161"/>
      <c r="O200" s="161"/>
      <c r="P200" s="161"/>
      <c r="Q200" s="161"/>
      <c r="R200" s="161"/>
      <c r="S200" s="161"/>
      <c r="T200" s="173"/>
      <c r="U200" s="414" t="str">
        <f>IF(AB200=0,"",AB200)</f>
        <v/>
      </c>
      <c r="V200" s="414"/>
      <c r="W200" s="414"/>
      <c r="X200" s="414"/>
      <c r="Y200" s="414"/>
      <c r="Z200" s="414"/>
      <c r="AA200" s="415"/>
      <c r="AB200" s="41">
        <f>SUM(AB187:AB199)</f>
        <v>0</v>
      </c>
      <c r="AC200" s="53"/>
      <c r="AD200" s="23"/>
    </row>
    <row r="201" spans="1:30" ht="14.25" customHeight="1" x14ac:dyDescent="0.25">
      <c r="A201" s="94"/>
      <c r="B201" s="95"/>
      <c r="C201" s="95"/>
      <c r="D201" s="95"/>
      <c r="E201" s="95"/>
      <c r="F201" s="95"/>
      <c r="G201" s="95"/>
      <c r="H201" s="95"/>
      <c r="I201" s="95"/>
      <c r="J201" s="95"/>
      <c r="K201" s="95"/>
      <c r="L201" s="95"/>
      <c r="M201" s="95"/>
      <c r="N201" s="95"/>
      <c r="O201" s="95"/>
      <c r="P201" s="95"/>
      <c r="Q201" s="95"/>
      <c r="R201" s="95"/>
      <c r="S201" s="95"/>
      <c r="T201" s="95"/>
      <c r="U201" s="139"/>
      <c r="V201" s="139"/>
      <c r="W201" s="139"/>
      <c r="X201" s="139"/>
      <c r="Y201" s="139"/>
      <c r="Z201" s="139"/>
      <c r="AA201" s="140"/>
      <c r="AB201" s="1"/>
      <c r="AC201" s="53"/>
      <c r="AD201" s="23"/>
    </row>
    <row r="202" spans="1:30" ht="32.25" customHeight="1" x14ac:dyDescent="0.25">
      <c r="A202" s="160" t="s">
        <v>235</v>
      </c>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2"/>
      <c r="AB202" s="109"/>
      <c r="AC202" s="53"/>
      <c r="AD202" s="23"/>
    </row>
    <row r="203" spans="1:30" ht="116.25" customHeight="1" x14ac:dyDescent="0.25">
      <c r="A203" s="50" t="s">
        <v>9</v>
      </c>
      <c r="B203" s="163" t="s">
        <v>64</v>
      </c>
      <c r="C203" s="163"/>
      <c r="D203" s="163"/>
      <c r="E203" s="163"/>
      <c r="F203" s="163"/>
      <c r="G203" s="163"/>
      <c r="H203" s="163" t="s">
        <v>65</v>
      </c>
      <c r="I203" s="163"/>
      <c r="J203" s="163"/>
      <c r="K203" s="163"/>
      <c r="L203" s="163"/>
      <c r="M203" s="163"/>
      <c r="N203" s="163" t="s">
        <v>80</v>
      </c>
      <c r="O203" s="163"/>
      <c r="P203" s="425" t="s">
        <v>403</v>
      </c>
      <c r="Q203" s="426"/>
      <c r="R203" s="426"/>
      <c r="S203" s="426"/>
      <c r="T203" s="427"/>
      <c r="U203" s="220" t="s">
        <v>81</v>
      </c>
      <c r="V203" s="428"/>
      <c r="W203" s="428"/>
      <c r="X203" s="428"/>
      <c r="Y203" s="428"/>
      <c r="Z203" s="428"/>
      <c r="AA203" s="429"/>
      <c r="AB203" s="100"/>
      <c r="AC203" s="24"/>
      <c r="AD203" s="23" t="s">
        <v>407</v>
      </c>
    </row>
    <row r="204" spans="1:30" ht="75" customHeight="1" x14ac:dyDescent="0.25">
      <c r="A204" s="190">
        <v>1</v>
      </c>
      <c r="B204" s="195" t="s">
        <v>219</v>
      </c>
      <c r="C204" s="196"/>
      <c r="D204" s="196"/>
      <c r="E204" s="196"/>
      <c r="F204" s="196"/>
      <c r="G204" s="197"/>
      <c r="H204" s="195" t="s">
        <v>238</v>
      </c>
      <c r="I204" s="196"/>
      <c r="J204" s="196"/>
      <c r="K204" s="196"/>
      <c r="L204" s="196"/>
      <c r="M204" s="197"/>
      <c r="N204" s="205">
        <v>2</v>
      </c>
      <c r="O204" s="206"/>
      <c r="P204" s="216"/>
      <c r="Q204" s="217"/>
      <c r="R204" s="217"/>
      <c r="S204" s="217"/>
      <c r="T204" s="218"/>
      <c r="U204" s="170" t="str">
        <f t="shared" ref="U204" si="1">IF(AB204&gt;0,"Моля да посочите документ/и, обосноваващи заявения брой точки","")</f>
        <v/>
      </c>
      <c r="V204" s="170"/>
      <c r="W204" s="170"/>
      <c r="X204" s="170"/>
      <c r="Y204" s="170"/>
      <c r="Z204" s="170"/>
      <c r="AA204" s="171"/>
      <c r="AB204" s="52">
        <f>+IF($AC$204=1,2,0)</f>
        <v>0</v>
      </c>
      <c r="AC204" s="62">
        <v>0</v>
      </c>
      <c r="AD204" s="153" t="s">
        <v>456</v>
      </c>
    </row>
    <row r="205" spans="1:30" ht="75" customHeight="1" x14ac:dyDescent="0.25">
      <c r="A205" s="191"/>
      <c r="B205" s="201"/>
      <c r="C205" s="202"/>
      <c r="D205" s="202"/>
      <c r="E205" s="202"/>
      <c r="F205" s="202"/>
      <c r="G205" s="203"/>
      <c r="H205" s="195" t="s">
        <v>224</v>
      </c>
      <c r="I205" s="196"/>
      <c r="J205" s="196"/>
      <c r="K205" s="196"/>
      <c r="L205" s="196"/>
      <c r="M205" s="197"/>
      <c r="N205" s="205">
        <v>3</v>
      </c>
      <c r="O205" s="206"/>
      <c r="P205" s="216"/>
      <c r="Q205" s="217"/>
      <c r="R205" s="217"/>
      <c r="S205" s="217"/>
      <c r="T205" s="218"/>
      <c r="U205" s="170" t="str">
        <f t="shared" ref="U205:U212" si="2">IF(AB205&gt;0,"Моля да посочите документ/и, обосноваващи заявения брой точки","")</f>
        <v/>
      </c>
      <c r="V205" s="170"/>
      <c r="W205" s="170"/>
      <c r="X205" s="170"/>
      <c r="Y205" s="170"/>
      <c r="Z205" s="170"/>
      <c r="AA205" s="171"/>
      <c r="AB205" s="52">
        <f>+IF($AC$204=2,3,0)</f>
        <v>0</v>
      </c>
      <c r="AC205" s="53"/>
      <c r="AD205" s="155"/>
    </row>
    <row r="206" spans="1:30" ht="75" customHeight="1" x14ac:dyDescent="0.25">
      <c r="A206" s="190">
        <v>2</v>
      </c>
      <c r="B206" s="195" t="s">
        <v>220</v>
      </c>
      <c r="C206" s="196"/>
      <c r="D206" s="196"/>
      <c r="E206" s="196"/>
      <c r="F206" s="196"/>
      <c r="G206" s="197"/>
      <c r="H206" s="195" t="s">
        <v>225</v>
      </c>
      <c r="I206" s="196"/>
      <c r="J206" s="196"/>
      <c r="K206" s="196"/>
      <c r="L206" s="196"/>
      <c r="M206" s="197"/>
      <c r="N206" s="205">
        <v>3</v>
      </c>
      <c r="O206" s="206"/>
      <c r="P206" s="216"/>
      <c r="Q206" s="217"/>
      <c r="R206" s="217"/>
      <c r="S206" s="217"/>
      <c r="T206" s="218"/>
      <c r="U206" s="170" t="str">
        <f t="shared" si="2"/>
        <v/>
      </c>
      <c r="V206" s="170"/>
      <c r="W206" s="170"/>
      <c r="X206" s="170"/>
      <c r="Y206" s="170"/>
      <c r="Z206" s="170"/>
      <c r="AA206" s="171"/>
      <c r="AB206" s="52">
        <f>+IF($AC$206=1,3,0)</f>
        <v>0</v>
      </c>
      <c r="AC206" s="62">
        <v>0</v>
      </c>
      <c r="AD206" s="153" t="s">
        <v>452</v>
      </c>
    </row>
    <row r="207" spans="1:30" ht="75" customHeight="1" x14ac:dyDescent="0.25">
      <c r="A207" s="204"/>
      <c r="B207" s="198"/>
      <c r="C207" s="199"/>
      <c r="D207" s="199"/>
      <c r="E207" s="199"/>
      <c r="F207" s="199"/>
      <c r="G207" s="200"/>
      <c r="H207" s="195" t="s">
        <v>226</v>
      </c>
      <c r="I207" s="196"/>
      <c r="J207" s="196"/>
      <c r="K207" s="196"/>
      <c r="L207" s="196"/>
      <c r="M207" s="197"/>
      <c r="N207" s="205">
        <v>6</v>
      </c>
      <c r="O207" s="206"/>
      <c r="P207" s="216"/>
      <c r="Q207" s="217"/>
      <c r="R207" s="217"/>
      <c r="S207" s="217"/>
      <c r="T207" s="218"/>
      <c r="U207" s="170" t="str">
        <f t="shared" si="2"/>
        <v/>
      </c>
      <c r="V207" s="170"/>
      <c r="W207" s="170"/>
      <c r="X207" s="170"/>
      <c r="Y207" s="170"/>
      <c r="Z207" s="170"/>
      <c r="AA207" s="171"/>
      <c r="AB207" s="52">
        <f>+IF($AC$206=2,6,0)</f>
        <v>0</v>
      </c>
      <c r="AC207" s="53"/>
      <c r="AD207" s="154"/>
    </row>
    <row r="208" spans="1:30" ht="75" customHeight="1" x14ac:dyDescent="0.25">
      <c r="A208" s="204"/>
      <c r="B208" s="198"/>
      <c r="C208" s="199"/>
      <c r="D208" s="199"/>
      <c r="E208" s="199"/>
      <c r="F208" s="199"/>
      <c r="G208" s="200"/>
      <c r="H208" s="195" t="s">
        <v>227</v>
      </c>
      <c r="I208" s="196"/>
      <c r="J208" s="196"/>
      <c r="K208" s="196"/>
      <c r="L208" s="196"/>
      <c r="M208" s="197"/>
      <c r="N208" s="205">
        <v>9</v>
      </c>
      <c r="O208" s="206"/>
      <c r="P208" s="216"/>
      <c r="Q208" s="217"/>
      <c r="R208" s="217"/>
      <c r="S208" s="217"/>
      <c r="T208" s="218"/>
      <c r="U208" s="170" t="str">
        <f t="shared" si="2"/>
        <v/>
      </c>
      <c r="V208" s="170"/>
      <c r="W208" s="170"/>
      <c r="X208" s="170"/>
      <c r="Y208" s="170"/>
      <c r="Z208" s="170"/>
      <c r="AA208" s="171"/>
      <c r="AB208" s="52">
        <f>+IF($AC$206=3,9,0)</f>
        <v>0</v>
      </c>
      <c r="AC208" s="53"/>
      <c r="AD208" s="154"/>
    </row>
    <row r="209" spans="1:32" ht="75" customHeight="1" x14ac:dyDescent="0.25">
      <c r="A209" s="204"/>
      <c r="B209" s="198"/>
      <c r="C209" s="199"/>
      <c r="D209" s="199"/>
      <c r="E209" s="199"/>
      <c r="F209" s="199"/>
      <c r="G209" s="200"/>
      <c r="H209" s="195" t="s">
        <v>228</v>
      </c>
      <c r="I209" s="196"/>
      <c r="J209" s="196"/>
      <c r="K209" s="196"/>
      <c r="L209" s="196"/>
      <c r="M209" s="197"/>
      <c r="N209" s="205">
        <v>12</v>
      </c>
      <c r="O209" s="206"/>
      <c r="P209" s="216"/>
      <c r="Q209" s="217"/>
      <c r="R209" s="217"/>
      <c r="S209" s="217"/>
      <c r="T209" s="218"/>
      <c r="U209" s="170" t="str">
        <f t="shared" si="2"/>
        <v/>
      </c>
      <c r="V209" s="170"/>
      <c r="W209" s="170"/>
      <c r="X209" s="170"/>
      <c r="Y209" s="170"/>
      <c r="Z209" s="170"/>
      <c r="AA209" s="171"/>
      <c r="AB209" s="52">
        <f>+IF($AC$206=4,12,0)</f>
        <v>0</v>
      </c>
      <c r="AC209" s="53"/>
      <c r="AD209" s="154"/>
    </row>
    <row r="210" spans="1:32" ht="75" customHeight="1" x14ac:dyDescent="0.25">
      <c r="A210" s="204"/>
      <c r="B210" s="198"/>
      <c r="C210" s="199"/>
      <c r="D210" s="199"/>
      <c r="E210" s="199"/>
      <c r="F210" s="199"/>
      <c r="G210" s="200"/>
      <c r="H210" s="195" t="s">
        <v>229</v>
      </c>
      <c r="I210" s="196"/>
      <c r="J210" s="196"/>
      <c r="K210" s="196"/>
      <c r="L210" s="196"/>
      <c r="M210" s="197"/>
      <c r="N210" s="205">
        <v>15</v>
      </c>
      <c r="O210" s="206"/>
      <c r="P210" s="216"/>
      <c r="Q210" s="217"/>
      <c r="R210" s="217"/>
      <c r="S210" s="217"/>
      <c r="T210" s="218"/>
      <c r="U210" s="170" t="str">
        <f t="shared" si="2"/>
        <v/>
      </c>
      <c r="V210" s="170"/>
      <c r="W210" s="170"/>
      <c r="X210" s="170"/>
      <c r="Y210" s="170"/>
      <c r="Z210" s="170"/>
      <c r="AA210" s="171"/>
      <c r="AB210" s="52">
        <f>+IF($AC$206=5,15,0)</f>
        <v>0</v>
      </c>
      <c r="AC210" s="53"/>
      <c r="AD210" s="155"/>
    </row>
    <row r="211" spans="1:32" ht="176.25" customHeight="1" x14ac:dyDescent="0.25">
      <c r="A211" s="190">
        <v>3</v>
      </c>
      <c r="B211" s="195" t="s">
        <v>236</v>
      </c>
      <c r="C211" s="196"/>
      <c r="D211" s="196"/>
      <c r="E211" s="196"/>
      <c r="F211" s="196"/>
      <c r="G211" s="197"/>
      <c r="H211" s="195" t="s">
        <v>239</v>
      </c>
      <c r="I211" s="196"/>
      <c r="J211" s="196"/>
      <c r="K211" s="196"/>
      <c r="L211" s="196"/>
      <c r="M211" s="197"/>
      <c r="N211" s="205">
        <v>20</v>
      </c>
      <c r="O211" s="206"/>
      <c r="P211" s="216"/>
      <c r="Q211" s="217"/>
      <c r="R211" s="217"/>
      <c r="S211" s="217"/>
      <c r="T211" s="218"/>
      <c r="U211" s="170" t="str">
        <f t="shared" si="2"/>
        <v/>
      </c>
      <c r="V211" s="170"/>
      <c r="W211" s="170"/>
      <c r="X211" s="170"/>
      <c r="Y211" s="170"/>
      <c r="Z211" s="170"/>
      <c r="AA211" s="171"/>
      <c r="AB211" s="52">
        <f>+IF($AC$211=1,20,0)</f>
        <v>0</v>
      </c>
      <c r="AC211" s="62">
        <v>0</v>
      </c>
      <c r="AD211" s="91" t="s">
        <v>459</v>
      </c>
    </row>
    <row r="212" spans="1:32" ht="128.25" customHeight="1" x14ac:dyDescent="0.25">
      <c r="A212" s="191"/>
      <c r="B212" s="201"/>
      <c r="C212" s="202"/>
      <c r="D212" s="202"/>
      <c r="E212" s="202"/>
      <c r="F212" s="202"/>
      <c r="G212" s="203"/>
      <c r="H212" s="195" t="s">
        <v>240</v>
      </c>
      <c r="I212" s="196"/>
      <c r="J212" s="196"/>
      <c r="K212" s="196"/>
      <c r="L212" s="196"/>
      <c r="M212" s="197"/>
      <c r="N212" s="205">
        <v>22</v>
      </c>
      <c r="O212" s="206"/>
      <c r="P212" s="216"/>
      <c r="Q212" s="217"/>
      <c r="R212" s="217"/>
      <c r="S212" s="217"/>
      <c r="T212" s="218"/>
      <c r="U212" s="170" t="str">
        <f t="shared" si="2"/>
        <v/>
      </c>
      <c r="V212" s="170"/>
      <c r="W212" s="170"/>
      <c r="X212" s="170"/>
      <c r="Y212" s="170"/>
      <c r="Z212" s="170"/>
      <c r="AA212" s="171"/>
      <c r="AB212" s="52">
        <f>+IF($AC$211=2,22,0)</f>
        <v>0</v>
      </c>
      <c r="AC212" s="53"/>
      <c r="AD212" s="91" t="s">
        <v>458</v>
      </c>
    </row>
    <row r="213" spans="1:32" ht="125.25" customHeight="1" x14ac:dyDescent="0.25">
      <c r="A213" s="9">
        <v>4</v>
      </c>
      <c r="B213" s="192" t="s">
        <v>237</v>
      </c>
      <c r="C213" s="193"/>
      <c r="D213" s="193"/>
      <c r="E213" s="193"/>
      <c r="F213" s="193"/>
      <c r="G213" s="194"/>
      <c r="H213" s="274"/>
      <c r="I213" s="274"/>
      <c r="J213" s="274"/>
      <c r="K213" s="274"/>
      <c r="L213" s="274"/>
      <c r="M213" s="274"/>
      <c r="N213" s="205">
        <v>26</v>
      </c>
      <c r="O213" s="206"/>
      <c r="P213" s="216"/>
      <c r="Q213" s="217"/>
      <c r="R213" s="217"/>
      <c r="S213" s="217"/>
      <c r="T213" s="218"/>
      <c r="U213" s="170" t="str">
        <f t="shared" ref="U213:U218" si="3">IF(AB213&gt;0,"Моля да посочите документ/и, обосноваващи заявения брой точки","")</f>
        <v/>
      </c>
      <c r="V213" s="170"/>
      <c r="W213" s="170"/>
      <c r="X213" s="170"/>
      <c r="Y213" s="170"/>
      <c r="Z213" s="170"/>
      <c r="AA213" s="171"/>
      <c r="AB213" s="52">
        <f>+IF($AC$213=1,26,0)</f>
        <v>0</v>
      </c>
      <c r="AC213" s="62">
        <v>0</v>
      </c>
      <c r="AD213" s="91" t="s">
        <v>455</v>
      </c>
    </row>
    <row r="214" spans="1:32" ht="126.75" customHeight="1" x14ac:dyDescent="0.25">
      <c r="A214" s="190">
        <v>5</v>
      </c>
      <c r="B214" s="195" t="s">
        <v>222</v>
      </c>
      <c r="C214" s="196"/>
      <c r="D214" s="196"/>
      <c r="E214" s="196"/>
      <c r="F214" s="196"/>
      <c r="G214" s="197"/>
      <c r="H214" s="192" t="s">
        <v>241</v>
      </c>
      <c r="I214" s="193"/>
      <c r="J214" s="193"/>
      <c r="K214" s="193"/>
      <c r="L214" s="193"/>
      <c r="M214" s="194"/>
      <c r="N214" s="205">
        <v>10</v>
      </c>
      <c r="O214" s="206"/>
      <c r="P214" s="216"/>
      <c r="Q214" s="217"/>
      <c r="R214" s="217"/>
      <c r="S214" s="217"/>
      <c r="T214" s="218"/>
      <c r="U214" s="170" t="str">
        <f t="shared" si="3"/>
        <v/>
      </c>
      <c r="V214" s="170"/>
      <c r="W214" s="170"/>
      <c r="X214" s="170"/>
      <c r="Y214" s="170"/>
      <c r="Z214" s="170"/>
      <c r="AA214" s="171"/>
      <c r="AB214" s="52">
        <f>+IF($AC$214=1,10,0)</f>
        <v>0</v>
      </c>
      <c r="AC214" s="62">
        <v>0</v>
      </c>
      <c r="AD214" s="153" t="s">
        <v>480</v>
      </c>
    </row>
    <row r="215" spans="1:32" ht="129.75" customHeight="1" x14ac:dyDescent="0.25">
      <c r="A215" s="204"/>
      <c r="B215" s="198"/>
      <c r="C215" s="199"/>
      <c r="D215" s="199"/>
      <c r="E215" s="199"/>
      <c r="F215" s="199"/>
      <c r="G215" s="200"/>
      <c r="H215" s="192" t="s">
        <v>232</v>
      </c>
      <c r="I215" s="193"/>
      <c r="J215" s="193"/>
      <c r="K215" s="193"/>
      <c r="L215" s="193"/>
      <c r="M215" s="194"/>
      <c r="N215" s="205">
        <v>15</v>
      </c>
      <c r="O215" s="206"/>
      <c r="P215" s="216"/>
      <c r="Q215" s="217"/>
      <c r="R215" s="217"/>
      <c r="S215" s="217"/>
      <c r="T215" s="218"/>
      <c r="U215" s="170" t="str">
        <f t="shared" si="3"/>
        <v/>
      </c>
      <c r="V215" s="170"/>
      <c r="W215" s="170"/>
      <c r="X215" s="170"/>
      <c r="Y215" s="170"/>
      <c r="Z215" s="170"/>
      <c r="AA215" s="171"/>
      <c r="AB215" s="52">
        <f>+IF($AC$214=2,15,0)</f>
        <v>0</v>
      </c>
      <c r="AC215" s="53"/>
      <c r="AD215" s="154"/>
    </row>
    <row r="216" spans="1:32" ht="120" customHeight="1" x14ac:dyDescent="0.25">
      <c r="A216" s="204"/>
      <c r="B216" s="198"/>
      <c r="C216" s="199"/>
      <c r="D216" s="199"/>
      <c r="E216" s="199"/>
      <c r="F216" s="199"/>
      <c r="G216" s="200"/>
      <c r="H216" s="192" t="s">
        <v>233</v>
      </c>
      <c r="I216" s="193"/>
      <c r="J216" s="193"/>
      <c r="K216" s="193"/>
      <c r="L216" s="193"/>
      <c r="M216" s="194"/>
      <c r="N216" s="205">
        <v>20</v>
      </c>
      <c r="O216" s="206"/>
      <c r="P216" s="216"/>
      <c r="Q216" s="217"/>
      <c r="R216" s="217"/>
      <c r="S216" s="217"/>
      <c r="T216" s="218"/>
      <c r="U216" s="170" t="str">
        <f t="shared" si="3"/>
        <v/>
      </c>
      <c r="V216" s="170"/>
      <c r="W216" s="170"/>
      <c r="X216" s="170"/>
      <c r="Y216" s="170"/>
      <c r="Z216" s="170"/>
      <c r="AA216" s="171"/>
      <c r="AB216" s="52">
        <f>+IF($AC$214=3,20,0)</f>
        <v>0</v>
      </c>
      <c r="AC216" s="53"/>
      <c r="AD216" s="154"/>
    </row>
    <row r="217" spans="1:32" ht="117" customHeight="1" x14ac:dyDescent="0.25">
      <c r="A217" s="204"/>
      <c r="B217" s="198"/>
      <c r="C217" s="199"/>
      <c r="D217" s="199"/>
      <c r="E217" s="199"/>
      <c r="F217" s="199"/>
      <c r="G217" s="200"/>
      <c r="H217" s="192" t="s">
        <v>242</v>
      </c>
      <c r="I217" s="193"/>
      <c r="J217" s="193"/>
      <c r="K217" s="193"/>
      <c r="L217" s="193"/>
      <c r="M217" s="194"/>
      <c r="N217" s="205">
        <v>25</v>
      </c>
      <c r="O217" s="206"/>
      <c r="P217" s="216"/>
      <c r="Q217" s="217"/>
      <c r="R217" s="217"/>
      <c r="S217" s="217"/>
      <c r="T217" s="218"/>
      <c r="U217" s="170" t="str">
        <f t="shared" si="3"/>
        <v/>
      </c>
      <c r="V217" s="170"/>
      <c r="W217" s="170"/>
      <c r="X217" s="170"/>
      <c r="Y217" s="170"/>
      <c r="Z217" s="170"/>
      <c r="AA217" s="171"/>
      <c r="AB217" s="52">
        <f>+IF($AC$214=4,25,0)</f>
        <v>0</v>
      </c>
      <c r="AC217" s="53"/>
      <c r="AD217" s="154"/>
    </row>
    <row r="218" spans="1:32" ht="121.5" customHeight="1" x14ac:dyDescent="0.25">
      <c r="A218" s="191"/>
      <c r="B218" s="201"/>
      <c r="C218" s="202"/>
      <c r="D218" s="202"/>
      <c r="E218" s="202"/>
      <c r="F218" s="202"/>
      <c r="G218" s="203"/>
      <c r="H218" s="192" t="s">
        <v>243</v>
      </c>
      <c r="I218" s="193"/>
      <c r="J218" s="193"/>
      <c r="K218" s="193"/>
      <c r="L218" s="193"/>
      <c r="M218" s="194"/>
      <c r="N218" s="205">
        <v>30</v>
      </c>
      <c r="O218" s="206"/>
      <c r="P218" s="216"/>
      <c r="Q218" s="217"/>
      <c r="R218" s="217"/>
      <c r="S218" s="217"/>
      <c r="T218" s="218"/>
      <c r="U218" s="170" t="str">
        <f t="shared" si="3"/>
        <v/>
      </c>
      <c r="V218" s="170"/>
      <c r="W218" s="170"/>
      <c r="X218" s="170"/>
      <c r="Y218" s="170"/>
      <c r="Z218" s="170"/>
      <c r="AA218" s="171"/>
      <c r="AB218" s="52">
        <f>+IF($AC$214=5,30,0)</f>
        <v>0</v>
      </c>
      <c r="AC218" s="53"/>
      <c r="AD218" s="155"/>
    </row>
    <row r="219" spans="1:32" ht="54" customHeight="1" x14ac:dyDescent="0.25">
      <c r="A219" s="160" t="s">
        <v>66</v>
      </c>
      <c r="B219" s="161"/>
      <c r="C219" s="161"/>
      <c r="D219" s="161"/>
      <c r="E219" s="161"/>
      <c r="F219" s="161"/>
      <c r="G219" s="161"/>
      <c r="H219" s="161"/>
      <c r="I219" s="161"/>
      <c r="J219" s="161"/>
      <c r="K219" s="161"/>
      <c r="L219" s="161"/>
      <c r="M219" s="161"/>
      <c r="N219" s="161"/>
      <c r="O219" s="161"/>
      <c r="P219" s="161"/>
      <c r="Q219" s="161"/>
      <c r="R219" s="161"/>
      <c r="S219" s="161"/>
      <c r="T219" s="173"/>
      <c r="U219" s="414" t="str">
        <f>IF(AB219=0,"",AB219)</f>
        <v/>
      </c>
      <c r="V219" s="414"/>
      <c r="W219" s="414"/>
      <c r="X219" s="414"/>
      <c r="Y219" s="414"/>
      <c r="Z219" s="414"/>
      <c r="AA219" s="415"/>
      <c r="AB219" s="1">
        <f>SUM(AB204:AB218)</f>
        <v>0</v>
      </c>
      <c r="AC219" s="53"/>
      <c r="AD219" s="23"/>
    </row>
    <row r="220" spans="1:32" ht="13.5" customHeight="1" x14ac:dyDescent="0.25">
      <c r="A220" s="94"/>
      <c r="B220" s="95"/>
      <c r="C220" s="95"/>
      <c r="D220" s="95"/>
      <c r="E220" s="95"/>
      <c r="F220" s="95"/>
      <c r="G220" s="95"/>
      <c r="H220" s="95"/>
      <c r="I220" s="95"/>
      <c r="J220" s="95"/>
      <c r="K220" s="95"/>
      <c r="L220" s="95"/>
      <c r="M220" s="95"/>
      <c r="N220" s="95"/>
      <c r="O220" s="95"/>
      <c r="P220" s="95"/>
      <c r="Q220" s="95"/>
      <c r="R220" s="95"/>
      <c r="S220" s="95"/>
      <c r="T220" s="95"/>
      <c r="U220" s="139"/>
      <c r="V220" s="139"/>
      <c r="W220" s="139"/>
      <c r="X220" s="139"/>
      <c r="Y220" s="139"/>
      <c r="Z220" s="139"/>
      <c r="AA220" s="140"/>
      <c r="AB220" s="1"/>
      <c r="AC220" s="53"/>
      <c r="AD220" s="23"/>
    </row>
    <row r="221" spans="1:32" ht="32.25" customHeight="1" x14ac:dyDescent="0.25">
      <c r="A221" s="160" t="s">
        <v>244</v>
      </c>
      <c r="B221" s="161"/>
      <c r="C221" s="161"/>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2"/>
      <c r="AB221" s="109"/>
      <c r="AC221" s="53"/>
      <c r="AD221" s="23"/>
      <c r="AE221" s="137"/>
    </row>
    <row r="222" spans="1:32" s="137" customFormat="1" ht="109.5" customHeight="1" x14ac:dyDescent="0.25">
      <c r="A222" s="50" t="s">
        <v>9</v>
      </c>
      <c r="B222" s="163" t="s">
        <v>64</v>
      </c>
      <c r="C222" s="163"/>
      <c r="D222" s="163"/>
      <c r="E222" s="163"/>
      <c r="F222" s="163"/>
      <c r="G222" s="163"/>
      <c r="H222" s="163" t="s">
        <v>65</v>
      </c>
      <c r="I222" s="163"/>
      <c r="J222" s="163"/>
      <c r="K222" s="163"/>
      <c r="L222" s="163"/>
      <c r="M222" s="163"/>
      <c r="N222" s="163" t="s">
        <v>80</v>
      </c>
      <c r="O222" s="163"/>
      <c r="P222" s="163" t="s">
        <v>403</v>
      </c>
      <c r="Q222" s="163"/>
      <c r="R222" s="163"/>
      <c r="S222" s="163"/>
      <c r="T222" s="163"/>
      <c r="U222" s="159" t="s">
        <v>81</v>
      </c>
      <c r="V222" s="159"/>
      <c r="W222" s="159"/>
      <c r="X222" s="159"/>
      <c r="Y222" s="159"/>
      <c r="Z222" s="159"/>
      <c r="AA222" s="175"/>
      <c r="AB222" s="51"/>
      <c r="AC222" s="24"/>
      <c r="AD222" s="23" t="s">
        <v>406</v>
      </c>
      <c r="AE222" s="13"/>
      <c r="AF222" s="138"/>
    </row>
    <row r="223" spans="1:32" ht="130.5" customHeight="1" x14ac:dyDescent="0.25">
      <c r="A223" s="190">
        <v>1</v>
      </c>
      <c r="B223" s="195" t="s">
        <v>245</v>
      </c>
      <c r="C223" s="196"/>
      <c r="D223" s="196"/>
      <c r="E223" s="196"/>
      <c r="F223" s="196"/>
      <c r="G223" s="197"/>
      <c r="H223" s="183" t="s">
        <v>247</v>
      </c>
      <c r="I223" s="184"/>
      <c r="J223" s="184"/>
      <c r="K223" s="184"/>
      <c r="L223" s="184"/>
      <c r="M223" s="185"/>
      <c r="N223" s="159">
        <v>20</v>
      </c>
      <c r="O223" s="159"/>
      <c r="P223" s="156"/>
      <c r="Q223" s="157"/>
      <c r="R223" s="157"/>
      <c r="S223" s="157"/>
      <c r="T223" s="158"/>
      <c r="U223" s="170" t="str">
        <f t="shared" ref="U223:U230" si="4">IF(AB223&gt;0,"Моля да посочите документ/и, обосноваващи заявения брой точки","")</f>
        <v/>
      </c>
      <c r="V223" s="170"/>
      <c r="W223" s="170"/>
      <c r="X223" s="170"/>
      <c r="Y223" s="170"/>
      <c r="Z223" s="170"/>
      <c r="AA223" s="171"/>
      <c r="AB223" s="52">
        <f>+IF($AC$223=1,20,0)</f>
        <v>0</v>
      </c>
      <c r="AC223" s="62">
        <v>0</v>
      </c>
      <c r="AD223" s="91" t="s">
        <v>441</v>
      </c>
    </row>
    <row r="224" spans="1:32" ht="138" customHeight="1" x14ac:dyDescent="0.25">
      <c r="A224" s="191"/>
      <c r="B224" s="201"/>
      <c r="C224" s="202"/>
      <c r="D224" s="202"/>
      <c r="E224" s="202"/>
      <c r="F224" s="202"/>
      <c r="G224" s="203"/>
      <c r="H224" s="183" t="s">
        <v>248</v>
      </c>
      <c r="I224" s="184"/>
      <c r="J224" s="184"/>
      <c r="K224" s="184"/>
      <c r="L224" s="184"/>
      <c r="M224" s="185"/>
      <c r="N224" s="159">
        <v>25</v>
      </c>
      <c r="O224" s="159"/>
      <c r="P224" s="156"/>
      <c r="Q224" s="157"/>
      <c r="R224" s="157"/>
      <c r="S224" s="157"/>
      <c r="T224" s="158"/>
      <c r="U224" s="170" t="str">
        <f t="shared" si="4"/>
        <v/>
      </c>
      <c r="V224" s="170"/>
      <c r="W224" s="170"/>
      <c r="X224" s="170"/>
      <c r="Y224" s="170"/>
      <c r="Z224" s="170"/>
      <c r="AA224" s="171"/>
      <c r="AB224" s="52">
        <f>+IF($AC$224=1,25,0)</f>
        <v>0</v>
      </c>
      <c r="AC224" s="62">
        <v>0</v>
      </c>
      <c r="AD224" s="91" t="s">
        <v>442</v>
      </c>
    </row>
    <row r="225" spans="1:32" ht="117.75" customHeight="1" x14ac:dyDescent="0.25">
      <c r="A225" s="190">
        <v>2</v>
      </c>
      <c r="B225" s="195" t="s">
        <v>222</v>
      </c>
      <c r="C225" s="196"/>
      <c r="D225" s="196"/>
      <c r="E225" s="196"/>
      <c r="F225" s="196"/>
      <c r="G225" s="197"/>
      <c r="H225" s="183" t="s">
        <v>249</v>
      </c>
      <c r="I225" s="184"/>
      <c r="J225" s="184"/>
      <c r="K225" s="184"/>
      <c r="L225" s="184"/>
      <c r="M225" s="185"/>
      <c r="N225" s="159">
        <v>10</v>
      </c>
      <c r="O225" s="159"/>
      <c r="P225" s="156"/>
      <c r="Q225" s="157"/>
      <c r="R225" s="157"/>
      <c r="S225" s="157"/>
      <c r="T225" s="158"/>
      <c r="U225" s="170" t="str">
        <f t="shared" si="4"/>
        <v/>
      </c>
      <c r="V225" s="170"/>
      <c r="W225" s="170"/>
      <c r="X225" s="170"/>
      <c r="Y225" s="170"/>
      <c r="Z225" s="170"/>
      <c r="AA225" s="171"/>
      <c r="AB225" s="52">
        <f>+IF($AC$225=5,10,0)</f>
        <v>0</v>
      </c>
      <c r="AC225" s="62">
        <v>0</v>
      </c>
      <c r="AD225" s="153" t="s">
        <v>481</v>
      </c>
    </row>
    <row r="226" spans="1:32" ht="111" customHeight="1" x14ac:dyDescent="0.25">
      <c r="A226" s="204"/>
      <c r="B226" s="198"/>
      <c r="C226" s="199"/>
      <c r="D226" s="199"/>
      <c r="E226" s="199"/>
      <c r="F226" s="199"/>
      <c r="G226" s="200"/>
      <c r="H226" s="183" t="s">
        <v>231</v>
      </c>
      <c r="I226" s="184"/>
      <c r="J226" s="184"/>
      <c r="K226" s="184"/>
      <c r="L226" s="184"/>
      <c r="M226" s="185"/>
      <c r="N226" s="159">
        <v>20</v>
      </c>
      <c r="O226" s="159"/>
      <c r="P226" s="156"/>
      <c r="Q226" s="157"/>
      <c r="R226" s="157"/>
      <c r="S226" s="157"/>
      <c r="T226" s="158"/>
      <c r="U226" s="170" t="str">
        <f t="shared" si="4"/>
        <v/>
      </c>
      <c r="V226" s="170"/>
      <c r="W226" s="170"/>
      <c r="X226" s="170"/>
      <c r="Y226" s="170"/>
      <c r="Z226" s="170"/>
      <c r="AA226" s="171"/>
      <c r="AB226" s="52">
        <f>+IF($AC$225=1,20,0)</f>
        <v>0</v>
      </c>
      <c r="AC226" s="53"/>
      <c r="AD226" s="154"/>
    </row>
    <row r="227" spans="1:32" ht="106.5" customHeight="1" x14ac:dyDescent="0.25">
      <c r="A227" s="204"/>
      <c r="B227" s="198"/>
      <c r="C227" s="199"/>
      <c r="D227" s="199"/>
      <c r="E227" s="199"/>
      <c r="F227" s="199"/>
      <c r="G227" s="200"/>
      <c r="H227" s="183" t="s">
        <v>252</v>
      </c>
      <c r="I227" s="184"/>
      <c r="J227" s="184"/>
      <c r="K227" s="184"/>
      <c r="L227" s="184"/>
      <c r="M227" s="185"/>
      <c r="N227" s="159">
        <v>30</v>
      </c>
      <c r="O227" s="159"/>
      <c r="P227" s="156"/>
      <c r="Q227" s="157"/>
      <c r="R227" s="157"/>
      <c r="S227" s="157"/>
      <c r="T227" s="158"/>
      <c r="U227" s="170" t="str">
        <f t="shared" si="4"/>
        <v/>
      </c>
      <c r="V227" s="170"/>
      <c r="W227" s="170"/>
      <c r="X227" s="170"/>
      <c r="Y227" s="170"/>
      <c r="Z227" s="170"/>
      <c r="AA227" s="171"/>
      <c r="AB227" s="52">
        <f>+IF($AC$225=2,30,0)</f>
        <v>0</v>
      </c>
      <c r="AC227" s="53"/>
      <c r="AD227" s="154"/>
    </row>
    <row r="228" spans="1:32" ht="130.5" customHeight="1" x14ac:dyDescent="0.25">
      <c r="A228" s="204"/>
      <c r="B228" s="198"/>
      <c r="C228" s="199"/>
      <c r="D228" s="199"/>
      <c r="E228" s="199"/>
      <c r="F228" s="199"/>
      <c r="G228" s="200"/>
      <c r="H228" s="183" t="s">
        <v>250</v>
      </c>
      <c r="I228" s="184"/>
      <c r="J228" s="184"/>
      <c r="K228" s="184"/>
      <c r="L228" s="184"/>
      <c r="M228" s="185"/>
      <c r="N228" s="159">
        <v>40</v>
      </c>
      <c r="O228" s="159"/>
      <c r="P228" s="156"/>
      <c r="Q228" s="157"/>
      <c r="R228" s="157"/>
      <c r="S228" s="157"/>
      <c r="T228" s="158"/>
      <c r="U228" s="170" t="str">
        <f t="shared" si="4"/>
        <v/>
      </c>
      <c r="V228" s="170"/>
      <c r="W228" s="170"/>
      <c r="X228" s="170"/>
      <c r="Y228" s="170"/>
      <c r="Z228" s="170"/>
      <c r="AA228" s="171"/>
      <c r="AB228" s="52">
        <f>+IF($AC$225=3,40,0)</f>
        <v>0</v>
      </c>
      <c r="AC228" s="53"/>
      <c r="AD228" s="154"/>
    </row>
    <row r="229" spans="1:32" ht="119.25" customHeight="1" x14ac:dyDescent="0.25">
      <c r="A229" s="191"/>
      <c r="B229" s="201"/>
      <c r="C229" s="202"/>
      <c r="D229" s="202"/>
      <c r="E229" s="202"/>
      <c r="F229" s="202"/>
      <c r="G229" s="203"/>
      <c r="H229" s="183" t="s">
        <v>251</v>
      </c>
      <c r="I229" s="184"/>
      <c r="J229" s="184"/>
      <c r="K229" s="184"/>
      <c r="L229" s="184"/>
      <c r="M229" s="185"/>
      <c r="N229" s="159">
        <v>50</v>
      </c>
      <c r="O229" s="159"/>
      <c r="P229" s="156"/>
      <c r="Q229" s="157"/>
      <c r="R229" s="157"/>
      <c r="S229" s="157"/>
      <c r="T229" s="158"/>
      <c r="U229" s="170" t="str">
        <f t="shared" si="4"/>
        <v/>
      </c>
      <c r="V229" s="170"/>
      <c r="W229" s="170"/>
      <c r="X229" s="170"/>
      <c r="Y229" s="170"/>
      <c r="Z229" s="170"/>
      <c r="AA229" s="171"/>
      <c r="AB229" s="52">
        <f>+IF($AC$225=4,50,0)</f>
        <v>0</v>
      </c>
      <c r="AC229" s="53"/>
      <c r="AD229" s="154"/>
    </row>
    <row r="230" spans="1:32" ht="65.25" customHeight="1" x14ac:dyDescent="0.25">
      <c r="A230" s="9">
        <v>3</v>
      </c>
      <c r="B230" s="172" t="s">
        <v>246</v>
      </c>
      <c r="C230" s="172"/>
      <c r="D230" s="172"/>
      <c r="E230" s="172"/>
      <c r="F230" s="172"/>
      <c r="G230" s="172"/>
      <c r="H230" s="174"/>
      <c r="I230" s="174"/>
      <c r="J230" s="174"/>
      <c r="K230" s="174"/>
      <c r="L230" s="174"/>
      <c r="M230" s="174"/>
      <c r="N230" s="159">
        <v>5</v>
      </c>
      <c r="O230" s="159"/>
      <c r="P230" s="156"/>
      <c r="Q230" s="157"/>
      <c r="R230" s="157"/>
      <c r="S230" s="157"/>
      <c r="T230" s="158"/>
      <c r="U230" s="170" t="str">
        <f t="shared" si="4"/>
        <v/>
      </c>
      <c r="V230" s="170"/>
      <c r="W230" s="170"/>
      <c r="X230" s="170"/>
      <c r="Y230" s="170"/>
      <c r="Z230" s="170"/>
      <c r="AA230" s="171"/>
      <c r="AB230" s="52">
        <f>+IF($AC$230=1,5,0)</f>
        <v>0</v>
      </c>
      <c r="AC230" s="62">
        <v>0</v>
      </c>
      <c r="AD230" s="91" t="s">
        <v>457</v>
      </c>
    </row>
    <row r="231" spans="1:32" ht="54.75" customHeight="1" x14ac:dyDescent="0.25">
      <c r="A231" s="160" t="s">
        <v>66</v>
      </c>
      <c r="B231" s="161"/>
      <c r="C231" s="161"/>
      <c r="D231" s="161"/>
      <c r="E231" s="161"/>
      <c r="F231" s="161"/>
      <c r="G231" s="161"/>
      <c r="H231" s="161"/>
      <c r="I231" s="161"/>
      <c r="J231" s="161"/>
      <c r="K231" s="161"/>
      <c r="L231" s="161"/>
      <c r="M231" s="161"/>
      <c r="N231" s="161"/>
      <c r="O231" s="161"/>
      <c r="P231" s="161"/>
      <c r="Q231" s="161"/>
      <c r="R231" s="161"/>
      <c r="S231" s="161"/>
      <c r="T231" s="173"/>
      <c r="U231" s="176" t="str">
        <f>IF(AB231=0,"",AB231)</f>
        <v/>
      </c>
      <c r="V231" s="177"/>
      <c r="W231" s="177"/>
      <c r="X231" s="177"/>
      <c r="Y231" s="177"/>
      <c r="Z231" s="177"/>
      <c r="AA231" s="178"/>
      <c r="AB231" s="1">
        <f>SUM(AB223:AB230)</f>
        <v>0</v>
      </c>
      <c r="AC231" s="53"/>
      <c r="AD231" s="23"/>
      <c r="AE231" s="49"/>
    </row>
    <row r="232" spans="1:32" s="49" customFormat="1" ht="13.5" customHeight="1" x14ac:dyDescent="0.25">
      <c r="A232" s="141"/>
      <c r="B232" s="142"/>
      <c r="C232" s="142"/>
      <c r="D232" s="142"/>
      <c r="E232" s="142"/>
      <c r="F232" s="142"/>
      <c r="G232" s="142"/>
      <c r="H232" s="142"/>
      <c r="I232" s="142"/>
      <c r="J232" s="142"/>
      <c r="K232" s="142"/>
      <c r="L232" s="142"/>
      <c r="M232" s="142"/>
      <c r="N232" s="142"/>
      <c r="O232" s="142"/>
      <c r="P232" s="142"/>
      <c r="Q232" s="142"/>
      <c r="R232" s="142"/>
      <c r="S232" s="142"/>
      <c r="T232" s="142"/>
      <c r="U232" s="143"/>
      <c r="V232" s="143"/>
      <c r="W232" s="143"/>
      <c r="X232" s="143"/>
      <c r="Y232" s="143"/>
      <c r="Z232" s="143"/>
      <c r="AA232" s="144"/>
      <c r="AB232" s="143"/>
      <c r="AC232" s="145"/>
      <c r="AD232" s="23"/>
    </row>
    <row r="233" spans="1:32" ht="57" customHeight="1" x14ac:dyDescent="0.25">
      <c r="A233" s="187" t="s">
        <v>253</v>
      </c>
      <c r="B233" s="188"/>
      <c r="C233" s="188"/>
      <c r="D233" s="188"/>
      <c r="E233" s="188"/>
      <c r="F233" s="188"/>
      <c r="G233" s="188"/>
      <c r="H233" s="188"/>
      <c r="I233" s="188"/>
      <c r="J233" s="188"/>
      <c r="K233" s="188"/>
      <c r="L233" s="188"/>
      <c r="M233" s="188"/>
      <c r="N233" s="188"/>
      <c r="O233" s="188"/>
      <c r="P233" s="188"/>
      <c r="Q233" s="188"/>
      <c r="R233" s="188"/>
      <c r="S233" s="188"/>
      <c r="T233" s="188"/>
      <c r="U233" s="188"/>
      <c r="V233" s="188"/>
      <c r="W233" s="188"/>
      <c r="X233" s="188"/>
      <c r="Y233" s="188"/>
      <c r="Z233" s="188"/>
      <c r="AA233" s="189"/>
      <c r="AB233" s="92"/>
      <c r="AC233" s="53"/>
      <c r="AD233" s="23"/>
      <c r="AE233" s="137"/>
    </row>
    <row r="234" spans="1:32" s="137" customFormat="1" ht="109.5" customHeight="1" x14ac:dyDescent="0.25">
      <c r="A234" s="50" t="s">
        <v>9</v>
      </c>
      <c r="B234" s="163" t="s">
        <v>64</v>
      </c>
      <c r="C234" s="163"/>
      <c r="D234" s="163"/>
      <c r="E234" s="163"/>
      <c r="F234" s="163"/>
      <c r="G234" s="163"/>
      <c r="H234" s="163" t="s">
        <v>65</v>
      </c>
      <c r="I234" s="163"/>
      <c r="J234" s="163"/>
      <c r="K234" s="163"/>
      <c r="L234" s="163"/>
      <c r="M234" s="163"/>
      <c r="N234" s="163" t="s">
        <v>80</v>
      </c>
      <c r="O234" s="163"/>
      <c r="P234" s="163" t="s">
        <v>403</v>
      </c>
      <c r="Q234" s="163"/>
      <c r="R234" s="163"/>
      <c r="S234" s="163"/>
      <c r="T234" s="163"/>
      <c r="U234" s="159" t="s">
        <v>81</v>
      </c>
      <c r="V234" s="159"/>
      <c r="W234" s="159"/>
      <c r="X234" s="159"/>
      <c r="Y234" s="159"/>
      <c r="Z234" s="159"/>
      <c r="AA234" s="175"/>
      <c r="AB234" s="51"/>
      <c r="AC234" s="24"/>
      <c r="AD234" s="23" t="s">
        <v>406</v>
      </c>
      <c r="AE234" s="13"/>
      <c r="AF234" s="138"/>
    </row>
    <row r="235" spans="1:32" ht="69.75" customHeight="1" x14ac:dyDescent="0.25">
      <c r="A235" s="164">
        <v>1</v>
      </c>
      <c r="B235" s="195" t="s">
        <v>254</v>
      </c>
      <c r="C235" s="196"/>
      <c r="D235" s="196"/>
      <c r="E235" s="196"/>
      <c r="F235" s="196"/>
      <c r="G235" s="197"/>
      <c r="H235" s="172" t="s">
        <v>255</v>
      </c>
      <c r="I235" s="172"/>
      <c r="J235" s="172"/>
      <c r="K235" s="172"/>
      <c r="L235" s="172"/>
      <c r="M235" s="172"/>
      <c r="N235" s="159">
        <v>10</v>
      </c>
      <c r="O235" s="159"/>
      <c r="P235" s="156"/>
      <c r="Q235" s="157"/>
      <c r="R235" s="157"/>
      <c r="S235" s="157"/>
      <c r="T235" s="158"/>
      <c r="U235" s="167" t="str">
        <f t="shared" ref="U235:U241" si="5">IF(AB235&gt;0,"Моля да посочите документ/и, обосноваващи заявения брой точки","")</f>
        <v/>
      </c>
      <c r="V235" s="168"/>
      <c r="W235" s="168"/>
      <c r="X235" s="168"/>
      <c r="Y235" s="168"/>
      <c r="Z235" s="168"/>
      <c r="AA235" s="169"/>
      <c r="AB235" s="52">
        <f>+IF($AC$235=1,10,0)</f>
        <v>0</v>
      </c>
      <c r="AC235" s="62">
        <v>0</v>
      </c>
      <c r="AD235" s="153" t="s">
        <v>438</v>
      </c>
    </row>
    <row r="236" spans="1:32" ht="69.75" customHeight="1" x14ac:dyDescent="0.25">
      <c r="A236" s="165"/>
      <c r="B236" s="198"/>
      <c r="C236" s="199"/>
      <c r="D236" s="199"/>
      <c r="E236" s="199"/>
      <c r="F236" s="199"/>
      <c r="G236" s="200"/>
      <c r="H236" s="172" t="s">
        <v>256</v>
      </c>
      <c r="I236" s="172"/>
      <c r="J236" s="172"/>
      <c r="K236" s="172"/>
      <c r="L236" s="172"/>
      <c r="M236" s="172"/>
      <c r="N236" s="159">
        <v>30</v>
      </c>
      <c r="O236" s="159"/>
      <c r="P236" s="179"/>
      <c r="Q236" s="180"/>
      <c r="R236" s="180"/>
      <c r="S236" s="180"/>
      <c r="T236" s="181"/>
      <c r="U236" s="167" t="str">
        <f t="shared" si="5"/>
        <v/>
      </c>
      <c r="V236" s="168"/>
      <c r="W236" s="168"/>
      <c r="X236" s="168"/>
      <c r="Y236" s="168"/>
      <c r="Z236" s="168"/>
      <c r="AA236" s="169"/>
      <c r="AB236" s="52">
        <f>+IF($AC$235=2,30,0)</f>
        <v>0</v>
      </c>
      <c r="AC236" s="53"/>
      <c r="AD236" s="154"/>
    </row>
    <row r="237" spans="1:32" ht="96.75" customHeight="1" x14ac:dyDescent="0.25">
      <c r="A237" s="166"/>
      <c r="B237" s="201"/>
      <c r="C237" s="202"/>
      <c r="D237" s="202"/>
      <c r="E237" s="202"/>
      <c r="F237" s="202"/>
      <c r="G237" s="203"/>
      <c r="H237" s="172" t="s">
        <v>257</v>
      </c>
      <c r="I237" s="172"/>
      <c r="J237" s="172"/>
      <c r="K237" s="172"/>
      <c r="L237" s="172"/>
      <c r="M237" s="172"/>
      <c r="N237" s="159">
        <v>60</v>
      </c>
      <c r="O237" s="186"/>
      <c r="P237" s="182"/>
      <c r="Q237" s="182"/>
      <c r="R237" s="182"/>
      <c r="S237" s="182"/>
      <c r="T237" s="182"/>
      <c r="U237" s="168" t="str">
        <f t="shared" si="5"/>
        <v/>
      </c>
      <c r="V237" s="168"/>
      <c r="W237" s="168"/>
      <c r="X237" s="168"/>
      <c r="Y237" s="168"/>
      <c r="Z237" s="168"/>
      <c r="AA237" s="169"/>
      <c r="AB237" s="52">
        <f>+IF($AC$235=3,60,0)</f>
        <v>0</v>
      </c>
      <c r="AC237" s="53"/>
      <c r="AD237" s="155"/>
    </row>
    <row r="238" spans="1:32" ht="129.75" customHeight="1" x14ac:dyDescent="0.25">
      <c r="A238" s="102">
        <v>2</v>
      </c>
      <c r="B238" s="172" t="s">
        <v>258</v>
      </c>
      <c r="C238" s="172"/>
      <c r="D238" s="172"/>
      <c r="E238" s="172"/>
      <c r="F238" s="172"/>
      <c r="G238" s="172"/>
      <c r="H238" s="174"/>
      <c r="I238" s="174"/>
      <c r="J238" s="174"/>
      <c r="K238" s="174"/>
      <c r="L238" s="174"/>
      <c r="M238" s="174"/>
      <c r="N238" s="159">
        <v>10</v>
      </c>
      <c r="O238" s="186"/>
      <c r="P238" s="430"/>
      <c r="Q238" s="430"/>
      <c r="R238" s="430"/>
      <c r="S238" s="430"/>
      <c r="T238" s="430"/>
      <c r="U238" s="168" t="str">
        <f t="shared" si="5"/>
        <v/>
      </c>
      <c r="V238" s="168"/>
      <c r="W238" s="168"/>
      <c r="X238" s="168"/>
      <c r="Y238" s="168"/>
      <c r="Z238" s="168"/>
      <c r="AA238" s="169"/>
      <c r="AB238" s="52">
        <f>+IF($AC$238=1,10,0)</f>
        <v>0</v>
      </c>
      <c r="AC238" s="62">
        <v>0</v>
      </c>
      <c r="AD238" s="91" t="s">
        <v>438</v>
      </c>
    </row>
    <row r="239" spans="1:32" ht="48" customHeight="1" x14ac:dyDescent="0.25">
      <c r="A239" s="164">
        <v>3</v>
      </c>
      <c r="B239" s="195" t="s">
        <v>134</v>
      </c>
      <c r="C239" s="196"/>
      <c r="D239" s="196"/>
      <c r="E239" s="196"/>
      <c r="F239" s="196"/>
      <c r="G239" s="197"/>
      <c r="H239" s="172" t="s">
        <v>259</v>
      </c>
      <c r="I239" s="172"/>
      <c r="J239" s="172"/>
      <c r="K239" s="172"/>
      <c r="L239" s="172"/>
      <c r="M239" s="172"/>
      <c r="N239" s="159">
        <v>10</v>
      </c>
      <c r="O239" s="159"/>
      <c r="P239" s="431"/>
      <c r="Q239" s="432"/>
      <c r="R239" s="432"/>
      <c r="S239" s="432"/>
      <c r="T239" s="433"/>
      <c r="U239" s="167" t="str">
        <f t="shared" si="5"/>
        <v/>
      </c>
      <c r="V239" s="168"/>
      <c r="W239" s="168"/>
      <c r="X239" s="168"/>
      <c r="Y239" s="168"/>
      <c r="Z239" s="168"/>
      <c r="AA239" s="169"/>
      <c r="AB239" s="52">
        <f>+IF($AC$239=1,10,0)</f>
        <v>0</v>
      </c>
      <c r="AC239" s="62">
        <v>0</v>
      </c>
      <c r="AD239" s="153" t="s">
        <v>438</v>
      </c>
    </row>
    <row r="240" spans="1:32" ht="43.5" customHeight="1" x14ac:dyDescent="0.25">
      <c r="A240" s="165"/>
      <c r="B240" s="198"/>
      <c r="C240" s="199"/>
      <c r="D240" s="199"/>
      <c r="E240" s="199"/>
      <c r="F240" s="199"/>
      <c r="G240" s="200"/>
      <c r="H240" s="172" t="s">
        <v>260</v>
      </c>
      <c r="I240" s="172"/>
      <c r="J240" s="172"/>
      <c r="K240" s="172"/>
      <c r="L240" s="172"/>
      <c r="M240" s="172"/>
      <c r="N240" s="159">
        <v>20</v>
      </c>
      <c r="O240" s="159"/>
      <c r="P240" s="156"/>
      <c r="Q240" s="157"/>
      <c r="R240" s="157"/>
      <c r="S240" s="157"/>
      <c r="T240" s="158"/>
      <c r="U240" s="167" t="str">
        <f t="shared" si="5"/>
        <v/>
      </c>
      <c r="V240" s="168"/>
      <c r="W240" s="168"/>
      <c r="X240" s="168"/>
      <c r="Y240" s="168"/>
      <c r="Z240" s="168"/>
      <c r="AA240" s="169"/>
      <c r="AB240" s="52">
        <f>+IF($AC$239=2,20,0)</f>
        <v>0</v>
      </c>
      <c r="AC240" s="53"/>
      <c r="AD240" s="154"/>
    </row>
    <row r="241" spans="1:32" ht="44.25" customHeight="1" x14ac:dyDescent="0.25">
      <c r="A241" s="166"/>
      <c r="B241" s="201"/>
      <c r="C241" s="202"/>
      <c r="D241" s="202"/>
      <c r="E241" s="202"/>
      <c r="F241" s="202"/>
      <c r="G241" s="203"/>
      <c r="H241" s="172" t="s">
        <v>261</v>
      </c>
      <c r="I241" s="172"/>
      <c r="J241" s="172"/>
      <c r="K241" s="172"/>
      <c r="L241" s="172"/>
      <c r="M241" s="172"/>
      <c r="N241" s="159">
        <v>30</v>
      </c>
      <c r="O241" s="159"/>
      <c r="P241" s="156"/>
      <c r="Q241" s="157"/>
      <c r="R241" s="157"/>
      <c r="S241" s="157"/>
      <c r="T241" s="158"/>
      <c r="U241" s="167" t="str">
        <f t="shared" si="5"/>
        <v/>
      </c>
      <c r="V241" s="168"/>
      <c r="W241" s="168"/>
      <c r="X241" s="168"/>
      <c r="Y241" s="168"/>
      <c r="Z241" s="168"/>
      <c r="AA241" s="169"/>
      <c r="AB241" s="52">
        <f>+IF($AC$239=3,30,0)</f>
        <v>0</v>
      </c>
      <c r="AC241" s="53"/>
      <c r="AD241" s="155"/>
    </row>
    <row r="242" spans="1:32" ht="47.25" customHeight="1" x14ac:dyDescent="0.25">
      <c r="A242" s="160" t="s">
        <v>66</v>
      </c>
      <c r="B242" s="161"/>
      <c r="C242" s="161"/>
      <c r="D242" s="161"/>
      <c r="E242" s="161"/>
      <c r="F242" s="161"/>
      <c r="G242" s="161"/>
      <c r="H242" s="161"/>
      <c r="I242" s="161"/>
      <c r="J242" s="161"/>
      <c r="K242" s="161"/>
      <c r="L242" s="161"/>
      <c r="M242" s="161"/>
      <c r="N242" s="161"/>
      <c r="O242" s="161"/>
      <c r="P242" s="161"/>
      <c r="Q242" s="161"/>
      <c r="R242" s="161"/>
      <c r="S242" s="161"/>
      <c r="T242" s="173"/>
      <c r="U242" s="176" t="str">
        <f>IF(AB242=0,"",AB242)</f>
        <v/>
      </c>
      <c r="V242" s="177"/>
      <c r="W242" s="177"/>
      <c r="X242" s="177"/>
      <c r="Y242" s="177"/>
      <c r="Z242" s="177"/>
      <c r="AA242" s="178"/>
      <c r="AB242" s="1">
        <f>SUM(AB235:AB241)</f>
        <v>0</v>
      </c>
      <c r="AC242" s="53"/>
      <c r="AD242" s="23"/>
      <c r="AE242" s="118"/>
    </row>
    <row r="243" spans="1:32" s="49" customFormat="1" ht="15" customHeight="1" x14ac:dyDescent="0.25">
      <c r="A243" s="141"/>
      <c r="B243" s="142"/>
      <c r="C243" s="142"/>
      <c r="D243" s="142"/>
      <c r="E243" s="142"/>
      <c r="F243" s="142"/>
      <c r="G243" s="142"/>
      <c r="H243" s="142"/>
      <c r="I243" s="142"/>
      <c r="J243" s="142"/>
      <c r="K243" s="142"/>
      <c r="L243" s="142"/>
      <c r="M243" s="142"/>
      <c r="N243" s="142"/>
      <c r="O243" s="142"/>
      <c r="P243" s="142"/>
      <c r="Q243" s="142"/>
      <c r="R243" s="142"/>
      <c r="S243" s="142"/>
      <c r="T243" s="142"/>
      <c r="U243" s="143"/>
      <c r="V243" s="143"/>
      <c r="W243" s="143"/>
      <c r="X243" s="143"/>
      <c r="Y243" s="143"/>
      <c r="Z243" s="143"/>
      <c r="AA243" s="144"/>
      <c r="AB243" s="143"/>
      <c r="AC243" s="145"/>
      <c r="AD243" s="23"/>
    </row>
    <row r="244" spans="1:32" ht="74.25" customHeight="1" x14ac:dyDescent="0.25">
      <c r="A244" s="160" t="s">
        <v>262</v>
      </c>
      <c r="B244" s="161"/>
      <c r="C244" s="161"/>
      <c r="D244" s="161"/>
      <c r="E244" s="161"/>
      <c r="F244" s="161"/>
      <c r="G244" s="161"/>
      <c r="H244" s="161"/>
      <c r="I244" s="161"/>
      <c r="J244" s="161"/>
      <c r="K244" s="161"/>
      <c r="L244" s="161"/>
      <c r="M244" s="161"/>
      <c r="N244" s="161"/>
      <c r="O244" s="161"/>
      <c r="P244" s="161"/>
      <c r="Q244" s="161"/>
      <c r="R244" s="161"/>
      <c r="S244" s="161"/>
      <c r="T244" s="161"/>
      <c r="U244" s="161"/>
      <c r="V244" s="161"/>
      <c r="W244" s="161"/>
      <c r="X244" s="161"/>
      <c r="Y244" s="161"/>
      <c r="Z244" s="161"/>
      <c r="AA244" s="162"/>
      <c r="AB244" s="109"/>
      <c r="AC244" s="53"/>
      <c r="AD244" s="23"/>
      <c r="AE244" s="137"/>
    </row>
    <row r="245" spans="1:32" s="137" customFormat="1" ht="109.5" customHeight="1" x14ac:dyDescent="0.25">
      <c r="A245" s="54" t="s">
        <v>9</v>
      </c>
      <c r="B245" s="163" t="s">
        <v>64</v>
      </c>
      <c r="C245" s="163"/>
      <c r="D245" s="163"/>
      <c r="E245" s="163"/>
      <c r="F245" s="163"/>
      <c r="G245" s="163"/>
      <c r="H245" s="163" t="s">
        <v>65</v>
      </c>
      <c r="I245" s="163"/>
      <c r="J245" s="163"/>
      <c r="K245" s="163"/>
      <c r="L245" s="163"/>
      <c r="M245" s="163"/>
      <c r="N245" s="163" t="s">
        <v>80</v>
      </c>
      <c r="O245" s="163"/>
      <c r="P245" s="163" t="s">
        <v>403</v>
      </c>
      <c r="Q245" s="163"/>
      <c r="R245" s="163"/>
      <c r="S245" s="163"/>
      <c r="T245" s="163"/>
      <c r="U245" s="159" t="s">
        <v>81</v>
      </c>
      <c r="V245" s="159"/>
      <c r="W245" s="159"/>
      <c r="X245" s="159"/>
      <c r="Y245" s="159"/>
      <c r="Z245" s="159"/>
      <c r="AA245" s="175"/>
      <c r="AB245" s="51"/>
      <c r="AC245" s="24"/>
      <c r="AD245" s="23" t="s">
        <v>406</v>
      </c>
      <c r="AE245" s="13"/>
      <c r="AF245" s="138"/>
    </row>
    <row r="246" spans="1:32" ht="83.25" customHeight="1" x14ac:dyDescent="0.25">
      <c r="A246" s="3">
        <v>1</v>
      </c>
      <c r="B246" s="172" t="s">
        <v>263</v>
      </c>
      <c r="C246" s="172"/>
      <c r="D246" s="172"/>
      <c r="E246" s="172"/>
      <c r="F246" s="172"/>
      <c r="G246" s="172"/>
      <c r="H246" s="174"/>
      <c r="I246" s="174"/>
      <c r="J246" s="174"/>
      <c r="K246" s="174"/>
      <c r="L246" s="174"/>
      <c r="M246" s="174"/>
      <c r="N246" s="159">
        <v>15</v>
      </c>
      <c r="O246" s="159"/>
      <c r="P246" s="156"/>
      <c r="Q246" s="157"/>
      <c r="R246" s="157"/>
      <c r="S246" s="157"/>
      <c r="T246" s="158"/>
      <c r="U246" s="167" t="str">
        <f>IF(AB246&gt;0,"Моля да посочите документ/и, обосноваващи заявения брой точки","")</f>
        <v/>
      </c>
      <c r="V246" s="168"/>
      <c r="W246" s="168"/>
      <c r="X246" s="168"/>
      <c r="Y246" s="168"/>
      <c r="Z246" s="168"/>
      <c r="AA246" s="169"/>
      <c r="AB246" s="52">
        <f>+IF($AC$246=1,15,0)</f>
        <v>0</v>
      </c>
      <c r="AC246" s="62">
        <v>0</v>
      </c>
      <c r="AD246" s="91" t="s">
        <v>454</v>
      </c>
    </row>
    <row r="247" spans="1:32" ht="138" customHeight="1" x14ac:dyDescent="0.25">
      <c r="A247" s="225">
        <v>2</v>
      </c>
      <c r="B247" s="195" t="s">
        <v>264</v>
      </c>
      <c r="C247" s="196"/>
      <c r="D247" s="196"/>
      <c r="E247" s="196"/>
      <c r="F247" s="196"/>
      <c r="G247" s="197"/>
      <c r="H247" s="172" t="s">
        <v>265</v>
      </c>
      <c r="I247" s="172"/>
      <c r="J247" s="172"/>
      <c r="K247" s="172"/>
      <c r="L247" s="172"/>
      <c r="M247" s="172"/>
      <c r="N247" s="159">
        <v>15</v>
      </c>
      <c r="O247" s="159"/>
      <c r="P247" s="156"/>
      <c r="Q247" s="157"/>
      <c r="R247" s="157"/>
      <c r="S247" s="157"/>
      <c r="T247" s="158"/>
      <c r="U247" s="167" t="str">
        <f t="shared" ref="U247:U253" si="6">IF(AB247&gt;0,"Моля да посочите документ/и, обосноваващи заявения брой точки","")</f>
        <v/>
      </c>
      <c r="V247" s="168"/>
      <c r="W247" s="168"/>
      <c r="X247" s="168"/>
      <c r="Y247" s="168"/>
      <c r="Z247" s="168"/>
      <c r="AA247" s="169"/>
      <c r="AB247" s="52">
        <f>+IF($AC$247=1,15,0)</f>
        <v>0</v>
      </c>
      <c r="AC247" s="62">
        <v>0</v>
      </c>
      <c r="AD247" s="153" t="s">
        <v>453</v>
      </c>
    </row>
    <row r="248" spans="1:32" ht="125.25" customHeight="1" x14ac:dyDescent="0.25">
      <c r="A248" s="226"/>
      <c r="B248" s="198"/>
      <c r="C248" s="199"/>
      <c r="D248" s="199"/>
      <c r="E248" s="199"/>
      <c r="F248" s="199"/>
      <c r="G248" s="200"/>
      <c r="H248" s="172" t="s">
        <v>266</v>
      </c>
      <c r="I248" s="172"/>
      <c r="J248" s="172"/>
      <c r="K248" s="172"/>
      <c r="L248" s="172"/>
      <c r="M248" s="172"/>
      <c r="N248" s="159">
        <v>20</v>
      </c>
      <c r="O248" s="159"/>
      <c r="P248" s="156"/>
      <c r="Q248" s="157"/>
      <c r="R248" s="157"/>
      <c r="S248" s="157"/>
      <c r="T248" s="158"/>
      <c r="U248" s="167" t="str">
        <f t="shared" si="6"/>
        <v/>
      </c>
      <c r="V248" s="168"/>
      <c r="W248" s="168"/>
      <c r="X248" s="168"/>
      <c r="Y248" s="168"/>
      <c r="Z248" s="168"/>
      <c r="AA248" s="169"/>
      <c r="AB248" s="52">
        <f>+IF($AC$247=2,20,0)</f>
        <v>0</v>
      </c>
      <c r="AC248" s="53"/>
      <c r="AD248" s="154"/>
    </row>
    <row r="249" spans="1:32" ht="120" customHeight="1" x14ac:dyDescent="0.25">
      <c r="A249" s="226"/>
      <c r="B249" s="198"/>
      <c r="C249" s="199"/>
      <c r="D249" s="199"/>
      <c r="E249" s="199"/>
      <c r="F249" s="199"/>
      <c r="G249" s="200"/>
      <c r="H249" s="172" t="s">
        <v>267</v>
      </c>
      <c r="I249" s="172"/>
      <c r="J249" s="172"/>
      <c r="K249" s="172"/>
      <c r="L249" s="172"/>
      <c r="M249" s="172"/>
      <c r="N249" s="159">
        <v>24</v>
      </c>
      <c r="O249" s="159"/>
      <c r="P249" s="156"/>
      <c r="Q249" s="157"/>
      <c r="R249" s="157"/>
      <c r="S249" s="157"/>
      <c r="T249" s="158"/>
      <c r="U249" s="167" t="str">
        <f t="shared" si="6"/>
        <v/>
      </c>
      <c r="V249" s="168"/>
      <c r="W249" s="168"/>
      <c r="X249" s="168"/>
      <c r="Y249" s="168"/>
      <c r="Z249" s="168"/>
      <c r="AA249" s="169"/>
      <c r="AB249" s="52">
        <f>+IF($AC$247=3,24,0)</f>
        <v>0</v>
      </c>
      <c r="AC249" s="53"/>
      <c r="AD249" s="154"/>
    </row>
    <row r="250" spans="1:32" ht="132" customHeight="1" x14ac:dyDescent="0.25">
      <c r="A250" s="226"/>
      <c r="B250" s="198"/>
      <c r="C250" s="199"/>
      <c r="D250" s="199"/>
      <c r="E250" s="199"/>
      <c r="F250" s="199"/>
      <c r="G250" s="200"/>
      <c r="H250" s="172" t="s">
        <v>268</v>
      </c>
      <c r="I250" s="172"/>
      <c r="J250" s="172"/>
      <c r="K250" s="172"/>
      <c r="L250" s="172"/>
      <c r="M250" s="172"/>
      <c r="N250" s="159">
        <v>29</v>
      </c>
      <c r="O250" s="159"/>
      <c r="P250" s="156"/>
      <c r="Q250" s="157"/>
      <c r="R250" s="157"/>
      <c r="S250" s="157"/>
      <c r="T250" s="158"/>
      <c r="U250" s="167" t="str">
        <f t="shared" si="6"/>
        <v/>
      </c>
      <c r="V250" s="168"/>
      <c r="W250" s="168"/>
      <c r="X250" s="168"/>
      <c r="Y250" s="168"/>
      <c r="Z250" s="168"/>
      <c r="AA250" s="169"/>
      <c r="AB250" s="52">
        <f>+IF($AC$247=4,29,0)</f>
        <v>0</v>
      </c>
      <c r="AC250" s="53"/>
      <c r="AD250" s="154"/>
    </row>
    <row r="251" spans="1:32" ht="143.25" customHeight="1" x14ac:dyDescent="0.25">
      <c r="A251" s="227"/>
      <c r="B251" s="201"/>
      <c r="C251" s="202"/>
      <c r="D251" s="202"/>
      <c r="E251" s="202"/>
      <c r="F251" s="202"/>
      <c r="G251" s="203"/>
      <c r="H251" s="172" t="s">
        <v>269</v>
      </c>
      <c r="I251" s="172"/>
      <c r="J251" s="172"/>
      <c r="K251" s="172"/>
      <c r="L251" s="172"/>
      <c r="M251" s="172"/>
      <c r="N251" s="159">
        <v>33</v>
      </c>
      <c r="O251" s="159"/>
      <c r="P251" s="156"/>
      <c r="Q251" s="157"/>
      <c r="R251" s="157"/>
      <c r="S251" s="157"/>
      <c r="T251" s="158"/>
      <c r="U251" s="167" t="str">
        <f t="shared" si="6"/>
        <v/>
      </c>
      <c r="V251" s="168"/>
      <c r="W251" s="168"/>
      <c r="X251" s="168"/>
      <c r="Y251" s="168"/>
      <c r="Z251" s="168"/>
      <c r="AA251" s="169"/>
      <c r="AB251" s="52">
        <f>+IF($AC$247=5,33,0)</f>
        <v>0</v>
      </c>
      <c r="AC251" s="53"/>
      <c r="AD251" s="155"/>
    </row>
    <row r="252" spans="1:32" ht="54.75" customHeight="1" x14ac:dyDescent="0.25">
      <c r="A252" s="225">
        <v>3</v>
      </c>
      <c r="B252" s="207" t="s">
        <v>219</v>
      </c>
      <c r="C252" s="208"/>
      <c r="D252" s="208"/>
      <c r="E252" s="208"/>
      <c r="F252" s="208"/>
      <c r="G252" s="209"/>
      <c r="H252" s="172" t="s">
        <v>238</v>
      </c>
      <c r="I252" s="172"/>
      <c r="J252" s="172"/>
      <c r="K252" s="172"/>
      <c r="L252" s="172"/>
      <c r="M252" s="172"/>
      <c r="N252" s="159">
        <v>2</v>
      </c>
      <c r="O252" s="159"/>
      <c r="P252" s="156"/>
      <c r="Q252" s="157"/>
      <c r="R252" s="157"/>
      <c r="S252" s="157"/>
      <c r="T252" s="158"/>
      <c r="U252" s="167" t="str">
        <f t="shared" si="6"/>
        <v/>
      </c>
      <c r="V252" s="168"/>
      <c r="W252" s="168"/>
      <c r="X252" s="168"/>
      <c r="Y252" s="168"/>
      <c r="Z252" s="168"/>
      <c r="AA252" s="169"/>
      <c r="AB252" s="52">
        <f>+IF($AC$252=1,2,0)</f>
        <v>0</v>
      </c>
      <c r="AC252" s="62">
        <v>0</v>
      </c>
      <c r="AD252" s="153" t="s">
        <v>443</v>
      </c>
    </row>
    <row r="253" spans="1:32" ht="54.75" customHeight="1" x14ac:dyDescent="0.25">
      <c r="A253" s="227"/>
      <c r="B253" s="210"/>
      <c r="C253" s="211"/>
      <c r="D253" s="211"/>
      <c r="E253" s="211"/>
      <c r="F253" s="211"/>
      <c r="G253" s="212"/>
      <c r="H253" s="172" t="s">
        <v>224</v>
      </c>
      <c r="I253" s="172"/>
      <c r="J253" s="172"/>
      <c r="K253" s="172"/>
      <c r="L253" s="172"/>
      <c r="M253" s="172"/>
      <c r="N253" s="159">
        <v>3</v>
      </c>
      <c r="O253" s="159"/>
      <c r="P253" s="156"/>
      <c r="Q253" s="157"/>
      <c r="R253" s="157"/>
      <c r="S253" s="157"/>
      <c r="T253" s="158"/>
      <c r="U253" s="167" t="str">
        <f t="shared" si="6"/>
        <v/>
      </c>
      <c r="V253" s="168"/>
      <c r="W253" s="168"/>
      <c r="X253" s="168"/>
      <c r="Y253" s="168"/>
      <c r="Z253" s="168"/>
      <c r="AA253" s="169"/>
      <c r="AB253" s="52">
        <f>+IF($AC$252=2,3,0)</f>
        <v>0</v>
      </c>
      <c r="AC253" s="53"/>
      <c r="AD253" s="155"/>
    </row>
    <row r="254" spans="1:32" ht="59.25" customHeight="1" x14ac:dyDescent="0.25">
      <c r="A254" s="160" t="s">
        <v>66</v>
      </c>
      <c r="B254" s="161"/>
      <c r="C254" s="161"/>
      <c r="D254" s="161"/>
      <c r="E254" s="161"/>
      <c r="F254" s="161"/>
      <c r="G254" s="161"/>
      <c r="H254" s="161"/>
      <c r="I254" s="161"/>
      <c r="J254" s="161"/>
      <c r="K254" s="161"/>
      <c r="L254" s="161"/>
      <c r="M254" s="161"/>
      <c r="N254" s="161"/>
      <c r="O254" s="161"/>
      <c r="P254" s="161"/>
      <c r="Q254" s="161"/>
      <c r="R254" s="161"/>
      <c r="S254" s="161"/>
      <c r="T254" s="173"/>
      <c r="U254" s="176" t="str">
        <f>IF(AB254=0,"",AB254)</f>
        <v/>
      </c>
      <c r="V254" s="177"/>
      <c r="W254" s="177"/>
      <c r="X254" s="177"/>
      <c r="Y254" s="177"/>
      <c r="Z254" s="177"/>
      <c r="AA254" s="178"/>
      <c r="AB254" s="1">
        <f>SUM(AB246:AB253)</f>
        <v>0</v>
      </c>
      <c r="AC254" s="53"/>
      <c r="AD254" s="23"/>
      <c r="AE254" s="49"/>
    </row>
    <row r="255" spans="1:32" s="49" customFormat="1" ht="13.5" customHeight="1" x14ac:dyDescent="0.25">
      <c r="A255" s="141"/>
      <c r="B255" s="142"/>
      <c r="C255" s="142"/>
      <c r="D255" s="142"/>
      <c r="E255" s="142"/>
      <c r="F255" s="142"/>
      <c r="G255" s="142"/>
      <c r="H255" s="142"/>
      <c r="I255" s="142"/>
      <c r="J255" s="142"/>
      <c r="K255" s="142"/>
      <c r="L255" s="142"/>
      <c r="M255" s="142"/>
      <c r="N255" s="142"/>
      <c r="O255" s="142"/>
      <c r="P255" s="142"/>
      <c r="Q255" s="142"/>
      <c r="R255" s="142"/>
      <c r="S255" s="142"/>
      <c r="T255" s="142"/>
      <c r="U255" s="143"/>
      <c r="V255" s="143"/>
      <c r="W255" s="143"/>
      <c r="X255" s="143"/>
      <c r="Y255" s="143"/>
      <c r="Z255" s="143"/>
      <c r="AA255" s="144"/>
      <c r="AB255" s="143"/>
      <c r="AC255" s="145"/>
      <c r="AD255" s="23"/>
    </row>
    <row r="256" spans="1:32" ht="32.25" customHeight="1" x14ac:dyDescent="0.25">
      <c r="A256" s="160" t="s">
        <v>270</v>
      </c>
      <c r="B256" s="161"/>
      <c r="C256" s="161"/>
      <c r="D256" s="161"/>
      <c r="E256" s="161"/>
      <c r="F256" s="161"/>
      <c r="G256" s="161"/>
      <c r="H256" s="161"/>
      <c r="I256" s="161"/>
      <c r="J256" s="161"/>
      <c r="K256" s="161"/>
      <c r="L256" s="161"/>
      <c r="M256" s="161"/>
      <c r="N256" s="161"/>
      <c r="O256" s="161"/>
      <c r="P256" s="161"/>
      <c r="Q256" s="161"/>
      <c r="R256" s="161"/>
      <c r="S256" s="161"/>
      <c r="T256" s="161"/>
      <c r="U256" s="161"/>
      <c r="V256" s="161"/>
      <c r="W256" s="161"/>
      <c r="X256" s="161"/>
      <c r="Y256" s="161"/>
      <c r="Z256" s="161"/>
      <c r="AA256" s="162"/>
      <c r="AB256" s="109"/>
      <c r="AC256" s="53"/>
      <c r="AD256" s="23"/>
      <c r="AE256" s="137"/>
    </row>
    <row r="257" spans="1:32" s="137" customFormat="1" ht="109.5" customHeight="1" x14ac:dyDescent="0.25">
      <c r="A257" s="50" t="s">
        <v>9</v>
      </c>
      <c r="B257" s="163" t="s">
        <v>64</v>
      </c>
      <c r="C257" s="163"/>
      <c r="D257" s="163"/>
      <c r="E257" s="163"/>
      <c r="F257" s="163"/>
      <c r="G257" s="163"/>
      <c r="H257" s="163" t="s">
        <v>65</v>
      </c>
      <c r="I257" s="163"/>
      <c r="J257" s="163"/>
      <c r="K257" s="163"/>
      <c r="L257" s="163"/>
      <c r="M257" s="163"/>
      <c r="N257" s="163" t="s">
        <v>80</v>
      </c>
      <c r="O257" s="163"/>
      <c r="P257" s="163" t="s">
        <v>404</v>
      </c>
      <c r="Q257" s="163"/>
      <c r="R257" s="163"/>
      <c r="S257" s="163"/>
      <c r="T257" s="163"/>
      <c r="U257" s="159" t="s">
        <v>81</v>
      </c>
      <c r="V257" s="159"/>
      <c r="W257" s="159"/>
      <c r="X257" s="159"/>
      <c r="Y257" s="159"/>
      <c r="Z257" s="159"/>
      <c r="AA257" s="175"/>
      <c r="AB257" s="51"/>
      <c r="AC257" s="24"/>
      <c r="AD257" s="23" t="s">
        <v>405</v>
      </c>
      <c r="AE257" s="13"/>
      <c r="AF257" s="138"/>
    </row>
    <row r="258" spans="1:32" ht="184.5" customHeight="1" x14ac:dyDescent="0.25">
      <c r="A258" s="190">
        <v>1</v>
      </c>
      <c r="B258" s="195" t="s">
        <v>135</v>
      </c>
      <c r="C258" s="196"/>
      <c r="D258" s="196"/>
      <c r="E258" s="196"/>
      <c r="F258" s="196"/>
      <c r="G258" s="197"/>
      <c r="H258" s="183" t="s">
        <v>271</v>
      </c>
      <c r="I258" s="184"/>
      <c r="J258" s="184"/>
      <c r="K258" s="184"/>
      <c r="L258" s="184"/>
      <c r="M258" s="185"/>
      <c r="N258" s="220" t="s">
        <v>273</v>
      </c>
      <c r="O258" s="221"/>
      <c r="P258" s="182"/>
      <c r="Q258" s="182"/>
      <c r="R258" s="182"/>
      <c r="S258" s="223"/>
      <c r="T258" s="224"/>
      <c r="U258" s="167" t="str">
        <f>IF(AC258=1,"Моля да посочите документ/и, обосноваващи заявения брой точки","")</f>
        <v/>
      </c>
      <c r="V258" s="168"/>
      <c r="W258" s="168"/>
      <c r="X258" s="168"/>
      <c r="Y258" s="168"/>
      <c r="Z258" s="168"/>
      <c r="AA258" s="169"/>
      <c r="AB258" s="52">
        <f>S258</f>
        <v>0</v>
      </c>
      <c r="AC258" s="62">
        <v>0</v>
      </c>
      <c r="AD258" s="153" t="s">
        <v>444</v>
      </c>
    </row>
    <row r="259" spans="1:32" ht="152.25" customHeight="1" x14ac:dyDescent="0.25">
      <c r="A259" s="191"/>
      <c r="B259" s="201"/>
      <c r="C259" s="202"/>
      <c r="D259" s="202"/>
      <c r="E259" s="202"/>
      <c r="F259" s="202"/>
      <c r="G259" s="203"/>
      <c r="H259" s="183" t="s">
        <v>272</v>
      </c>
      <c r="I259" s="184"/>
      <c r="J259" s="184"/>
      <c r="K259" s="184"/>
      <c r="L259" s="184"/>
      <c r="M259" s="185"/>
      <c r="N259" s="220" t="s">
        <v>273</v>
      </c>
      <c r="O259" s="221"/>
      <c r="P259" s="182"/>
      <c r="Q259" s="182"/>
      <c r="R259" s="182"/>
      <c r="S259" s="223"/>
      <c r="T259" s="224"/>
      <c r="U259" s="167" t="str">
        <f>IF(AC258=2,"Моля да посочите документ/и, обосноваващи заявения брой точки","")</f>
        <v/>
      </c>
      <c r="V259" s="168"/>
      <c r="W259" s="168"/>
      <c r="X259" s="168"/>
      <c r="Y259" s="168"/>
      <c r="Z259" s="168"/>
      <c r="AA259" s="169"/>
      <c r="AB259" s="52">
        <f>S259</f>
        <v>0</v>
      </c>
      <c r="AC259" s="53"/>
      <c r="AD259" s="155"/>
    </row>
    <row r="260" spans="1:32" ht="115.5" customHeight="1" x14ac:dyDescent="0.25">
      <c r="A260" s="9">
        <v>2</v>
      </c>
      <c r="B260" s="172" t="s">
        <v>133</v>
      </c>
      <c r="C260" s="172"/>
      <c r="D260" s="172"/>
      <c r="E260" s="172"/>
      <c r="F260" s="172"/>
      <c r="G260" s="172"/>
      <c r="H260" s="183" t="s">
        <v>275</v>
      </c>
      <c r="I260" s="184"/>
      <c r="J260" s="184"/>
      <c r="K260" s="184"/>
      <c r="L260" s="184"/>
      <c r="M260" s="185"/>
      <c r="N260" s="220" t="s">
        <v>274</v>
      </c>
      <c r="O260" s="221"/>
      <c r="P260" s="156"/>
      <c r="Q260" s="157"/>
      <c r="R260" s="157"/>
      <c r="S260" s="157"/>
      <c r="T260" s="158"/>
      <c r="U260" s="174"/>
      <c r="V260" s="174"/>
      <c r="W260" s="174"/>
      <c r="X260" s="174"/>
      <c r="Y260" s="174"/>
      <c r="Z260" s="174"/>
      <c r="AA260" s="222"/>
      <c r="AB260" s="52">
        <f>IF(AC258=1,AB258,IF(AC258=2,AB259,0))</f>
        <v>0</v>
      </c>
      <c r="AC260" s="53"/>
      <c r="AD260" s="91" t="s">
        <v>274</v>
      </c>
    </row>
    <row r="261" spans="1:32" ht="52.5" customHeight="1" x14ac:dyDescent="0.25">
      <c r="A261" s="160" t="s">
        <v>66</v>
      </c>
      <c r="B261" s="161"/>
      <c r="C261" s="161"/>
      <c r="D261" s="161"/>
      <c r="E261" s="161"/>
      <c r="F261" s="161"/>
      <c r="G261" s="161"/>
      <c r="H261" s="161"/>
      <c r="I261" s="161"/>
      <c r="J261" s="161"/>
      <c r="K261" s="161"/>
      <c r="L261" s="161"/>
      <c r="M261" s="161"/>
      <c r="N261" s="161"/>
      <c r="O261" s="161"/>
      <c r="P261" s="161"/>
      <c r="Q261" s="161"/>
      <c r="R261" s="161"/>
      <c r="S261" s="161"/>
      <c r="T261" s="173"/>
      <c r="U261" s="176" t="str">
        <f>IF(AB260=0,"",AB260)</f>
        <v/>
      </c>
      <c r="V261" s="177"/>
      <c r="W261" s="177"/>
      <c r="X261" s="177"/>
      <c r="Y261" s="177"/>
      <c r="Z261" s="177"/>
      <c r="AA261" s="178"/>
      <c r="AB261" s="1"/>
      <c r="AC261" s="53"/>
      <c r="AD261" s="23"/>
      <c r="AE261" s="49"/>
    </row>
    <row r="262" spans="1:32" s="49" customFormat="1" ht="15.75" customHeight="1" x14ac:dyDescent="0.25">
      <c r="A262" s="141"/>
      <c r="B262" s="142"/>
      <c r="C262" s="142"/>
      <c r="D262" s="142"/>
      <c r="E262" s="142"/>
      <c r="F262" s="142"/>
      <c r="G262" s="142"/>
      <c r="H262" s="142"/>
      <c r="I262" s="142"/>
      <c r="J262" s="142"/>
      <c r="K262" s="142"/>
      <c r="L262" s="142"/>
      <c r="M262" s="142"/>
      <c r="N262" s="142"/>
      <c r="O262" s="142"/>
      <c r="P262" s="142"/>
      <c r="Q262" s="142"/>
      <c r="R262" s="142"/>
      <c r="S262" s="142"/>
      <c r="T262" s="142"/>
      <c r="U262" s="143"/>
      <c r="V262" s="143"/>
      <c r="W262" s="143"/>
      <c r="X262" s="143"/>
      <c r="Y262" s="143"/>
      <c r="Z262" s="143"/>
      <c r="AA262" s="144"/>
      <c r="AB262" s="143"/>
      <c r="AC262" s="145"/>
      <c r="AD262" s="23"/>
    </row>
    <row r="263" spans="1:32" s="49" customFormat="1" ht="12" customHeight="1" x14ac:dyDescent="0.25">
      <c r="A263" s="141"/>
      <c r="B263" s="142"/>
      <c r="C263" s="142"/>
      <c r="D263" s="142"/>
      <c r="E263" s="142"/>
      <c r="F263" s="142"/>
      <c r="G263" s="142"/>
      <c r="H263" s="142"/>
      <c r="I263" s="142"/>
      <c r="J263" s="142"/>
      <c r="K263" s="142"/>
      <c r="L263" s="142"/>
      <c r="M263" s="142"/>
      <c r="N263" s="142"/>
      <c r="O263" s="142"/>
      <c r="P263" s="142"/>
      <c r="Q263" s="142"/>
      <c r="R263" s="142"/>
      <c r="S263" s="142"/>
      <c r="T263" s="142"/>
      <c r="U263" s="143"/>
      <c r="V263" s="143"/>
      <c r="W263" s="143"/>
      <c r="X263" s="143"/>
      <c r="Y263" s="143"/>
      <c r="Z263" s="143"/>
      <c r="AA263" s="144"/>
      <c r="AB263" s="143"/>
      <c r="AC263" s="145"/>
      <c r="AD263" s="23"/>
    </row>
    <row r="264" spans="1:32" ht="48.75" customHeight="1" x14ac:dyDescent="0.25">
      <c r="A264" s="363" t="s">
        <v>276</v>
      </c>
      <c r="B264" s="364"/>
      <c r="C264" s="364"/>
      <c r="D264" s="364"/>
      <c r="E264" s="364"/>
      <c r="F264" s="364"/>
      <c r="G264" s="364"/>
      <c r="H264" s="364"/>
      <c r="I264" s="364"/>
      <c r="J264" s="364"/>
      <c r="K264" s="364"/>
      <c r="L264" s="364"/>
      <c r="M264" s="364"/>
      <c r="N264" s="364"/>
      <c r="O264" s="364"/>
      <c r="P264" s="364"/>
      <c r="Q264" s="364"/>
      <c r="R264" s="364"/>
      <c r="S264" s="364"/>
      <c r="T264" s="364"/>
      <c r="U264" s="364"/>
      <c r="V264" s="364"/>
      <c r="W264" s="364"/>
      <c r="X264" s="364"/>
      <c r="Y264" s="364"/>
      <c r="Z264" s="364"/>
      <c r="AA264" s="365"/>
      <c r="AB264" s="105"/>
      <c r="AC264" s="32"/>
      <c r="AD264" s="23"/>
    </row>
    <row r="265" spans="1:32" ht="30.75" customHeight="1" x14ac:dyDescent="0.25">
      <c r="A265" s="360"/>
      <c r="B265" s="361"/>
      <c r="C265" s="361"/>
      <c r="D265" s="361"/>
      <c r="E265" s="362"/>
      <c r="F265" s="366"/>
      <c r="G265" s="361"/>
      <c r="H265" s="361"/>
      <c r="I265" s="361"/>
      <c r="J265" s="361"/>
      <c r="K265" s="361"/>
      <c r="L265" s="361"/>
      <c r="M265" s="361"/>
      <c r="N265" s="361"/>
      <c r="O265" s="361"/>
      <c r="P265" s="361"/>
      <c r="Q265" s="361"/>
      <c r="R265" s="361"/>
      <c r="S265" s="361"/>
      <c r="T265" s="361"/>
      <c r="U265" s="362"/>
      <c r="V265" s="366"/>
      <c r="W265" s="361"/>
      <c r="X265" s="361"/>
      <c r="Y265" s="361"/>
      <c r="Z265" s="361"/>
      <c r="AA265" s="367"/>
      <c r="AB265" s="128"/>
      <c r="AC265" s="129"/>
      <c r="AD265" s="23" t="s">
        <v>72</v>
      </c>
    </row>
    <row r="266" spans="1:32" ht="18" customHeight="1" thickBot="1" x14ac:dyDescent="0.3">
      <c r="A266" s="352" t="s">
        <v>10</v>
      </c>
      <c r="B266" s="353"/>
      <c r="C266" s="353"/>
      <c r="D266" s="353"/>
      <c r="E266" s="354"/>
      <c r="F266" s="355" t="s">
        <v>62</v>
      </c>
      <c r="G266" s="353"/>
      <c r="H266" s="353"/>
      <c r="I266" s="353"/>
      <c r="J266" s="353"/>
      <c r="K266" s="353"/>
      <c r="L266" s="353"/>
      <c r="M266" s="353"/>
      <c r="N266" s="353"/>
      <c r="O266" s="353"/>
      <c r="P266" s="353"/>
      <c r="Q266" s="353"/>
      <c r="R266" s="353"/>
      <c r="S266" s="353"/>
      <c r="T266" s="353"/>
      <c r="U266" s="354"/>
      <c r="V266" s="355" t="s">
        <v>63</v>
      </c>
      <c r="W266" s="353"/>
      <c r="X266" s="353"/>
      <c r="Y266" s="353"/>
      <c r="Z266" s="353"/>
      <c r="AA266" s="356"/>
      <c r="AB266" s="55"/>
      <c r="AC266" s="129"/>
      <c r="AD266" s="23"/>
    </row>
    <row r="267" spans="1:32" ht="15" customHeight="1" x14ac:dyDescent="0.25">
      <c r="AA267" s="19"/>
      <c r="AB267" s="146"/>
      <c r="AC267" s="73"/>
      <c r="AD267" s="76"/>
    </row>
    <row r="268" spans="1:32" ht="15" hidden="1" customHeight="1" x14ac:dyDescent="0.25">
      <c r="A268" s="56" t="s">
        <v>75</v>
      </c>
      <c r="C268" s="56"/>
      <c r="E268" s="57"/>
      <c r="F268" s="57"/>
      <c r="G268" s="57"/>
      <c r="H268" s="57"/>
      <c r="I268" s="57"/>
      <c r="J268" s="57"/>
      <c r="K268" s="57"/>
      <c r="L268" s="57"/>
      <c r="M268" s="57"/>
      <c r="N268" s="57"/>
      <c r="O268" s="57"/>
      <c r="P268" s="57"/>
      <c r="Q268" s="57"/>
      <c r="R268" s="57"/>
      <c r="T268" s="57"/>
      <c r="U268" s="57"/>
      <c r="AC268" s="72" t="s">
        <v>75</v>
      </c>
      <c r="AD268" s="77" t="s">
        <v>85</v>
      </c>
    </row>
    <row r="269" spans="1:32" ht="15" hidden="1" customHeight="1" x14ac:dyDescent="0.25">
      <c r="A269" s="28" t="s">
        <v>76</v>
      </c>
      <c r="AC269" s="72" t="s">
        <v>76</v>
      </c>
      <c r="AD269" s="77" t="s">
        <v>86</v>
      </c>
    </row>
    <row r="270" spans="1:32" ht="15" hidden="1" customHeight="1" x14ac:dyDescent="0.25">
      <c r="A270" s="28" t="s">
        <v>77</v>
      </c>
      <c r="C270" s="28"/>
      <c r="AC270" s="72" t="s">
        <v>77</v>
      </c>
      <c r="AD270" s="77" t="s">
        <v>87</v>
      </c>
    </row>
    <row r="271" spans="1:32" ht="15" hidden="1" customHeight="1" x14ac:dyDescent="0.25">
      <c r="A271" s="28"/>
      <c r="C271" s="28"/>
      <c r="AC271" s="72" t="s">
        <v>82</v>
      </c>
      <c r="AD271" s="77" t="s">
        <v>88</v>
      </c>
    </row>
    <row r="272" spans="1:32" ht="15" hidden="1" customHeight="1" x14ac:dyDescent="0.25">
      <c r="A272" s="13" t="s">
        <v>82</v>
      </c>
      <c r="AC272" s="72" t="s">
        <v>83</v>
      </c>
      <c r="AD272" s="77" t="s">
        <v>89</v>
      </c>
    </row>
    <row r="273" spans="1:30" ht="15" hidden="1" customHeight="1" x14ac:dyDescent="0.25">
      <c r="A273" s="56" t="s">
        <v>83</v>
      </c>
      <c r="AC273" s="72" t="s">
        <v>84</v>
      </c>
      <c r="AD273" s="77" t="s">
        <v>90</v>
      </c>
    </row>
    <row r="274" spans="1:30" ht="15" hidden="1" customHeight="1" x14ac:dyDescent="0.25">
      <c r="A274" s="13" t="s">
        <v>84</v>
      </c>
      <c r="AC274" s="133" t="s">
        <v>73</v>
      </c>
      <c r="AD274" s="77" t="s">
        <v>73</v>
      </c>
    </row>
    <row r="275" spans="1:30" ht="15" hidden="1" customHeight="1" x14ac:dyDescent="0.25">
      <c r="AC275" s="72">
        <v>0</v>
      </c>
      <c r="AD275" s="77" t="s">
        <v>73</v>
      </c>
    </row>
    <row r="276" spans="1:30" ht="15" hidden="1" customHeight="1" x14ac:dyDescent="0.25">
      <c r="A276" s="13" t="s">
        <v>91</v>
      </c>
      <c r="AC276" s="73"/>
    </row>
    <row r="277" spans="1:30" ht="15" hidden="1" customHeight="1" x14ac:dyDescent="0.25">
      <c r="A277" s="13" t="s">
        <v>92</v>
      </c>
    </row>
    <row r="278" spans="1:30" ht="15" hidden="1" customHeight="1" x14ac:dyDescent="0.25">
      <c r="A278" s="13" t="s">
        <v>93</v>
      </c>
    </row>
    <row r="279" spans="1:30" ht="15" hidden="1" customHeight="1" x14ac:dyDescent="0.25">
      <c r="AC279" s="73"/>
    </row>
    <row r="280" spans="1:30" ht="15" hidden="1" customHeight="1" x14ac:dyDescent="0.25">
      <c r="A280" s="13" t="s">
        <v>94</v>
      </c>
    </row>
    <row r="281" spans="1:30" ht="15" hidden="1" customHeight="1" x14ac:dyDescent="0.25"/>
    <row r="282" spans="1:30" ht="15" hidden="1" customHeight="1" x14ac:dyDescent="0.25"/>
    <row r="283" spans="1:30" ht="15" hidden="1" customHeight="1" x14ac:dyDescent="0.25"/>
  </sheetData>
  <sheetProtection password="8AB4" sheet="1" objects="1" scenarios="1" formatCells="0" formatColumns="0" formatRows="0" insertHyperlinks="0" selectLockedCells="1" sort="0" autoFilter="0" pivotTables="0"/>
  <customSheetViews>
    <customSheetView guid="{2AADD42F-FDF0-47A4-89E3-9CB2BF9FF336}" showPageBreaks="1" fitToPage="1" printArea="1" hiddenColumns="1" view="pageBreakPreview" topLeftCell="A88">
      <selection activeCell="A96" sqref="A96:S96"/>
      <pageMargins left="0.70866141732283472" right="0.70866141732283472" top="0.74803149606299213" bottom="0.74803149606299213" header="0.31496062992125984" footer="0.31496062992125984"/>
      <printOptions horizontalCentered="1" gridLines="1"/>
      <pageSetup scale="97" fitToHeight="0" orientation="portrait" r:id="rId1"/>
    </customSheetView>
  </customSheetViews>
  <mergeCells count="594">
    <mergeCell ref="B223:G224"/>
    <mergeCell ref="H216:M216"/>
    <mergeCell ref="N216:O216"/>
    <mergeCell ref="P196:T196"/>
    <mergeCell ref="P197:T197"/>
    <mergeCell ref="P198:T198"/>
    <mergeCell ref="P205:T205"/>
    <mergeCell ref="A219:T219"/>
    <mergeCell ref="N218:O218"/>
    <mergeCell ref="P214:T214"/>
    <mergeCell ref="P215:T215"/>
    <mergeCell ref="P216:T216"/>
    <mergeCell ref="H212:M212"/>
    <mergeCell ref="N207:O207"/>
    <mergeCell ref="N196:O196"/>
    <mergeCell ref="N197:O197"/>
    <mergeCell ref="N198:O198"/>
    <mergeCell ref="B195:G199"/>
    <mergeCell ref="H198:M198"/>
    <mergeCell ref="N203:O203"/>
    <mergeCell ref="P223:T223"/>
    <mergeCell ref="A221:AA221"/>
    <mergeCell ref="N222:O222"/>
    <mergeCell ref="P222:T222"/>
    <mergeCell ref="X50:AA50"/>
    <mergeCell ref="X51:AA51"/>
    <mergeCell ref="I55:W55"/>
    <mergeCell ref="I56:W56"/>
    <mergeCell ref="X55:AA55"/>
    <mergeCell ref="X53:AA54"/>
    <mergeCell ref="X56:AA56"/>
    <mergeCell ref="I52:W52"/>
    <mergeCell ref="X52:AA52"/>
    <mergeCell ref="I53:W54"/>
    <mergeCell ref="B142:Z142"/>
    <mergeCell ref="B129:Z129"/>
    <mergeCell ref="B141:Z141"/>
    <mergeCell ref="B166:AA166"/>
    <mergeCell ref="B131:Z131"/>
    <mergeCell ref="A136:AA136"/>
    <mergeCell ref="A147:AA147"/>
    <mergeCell ref="B171:AA171"/>
    <mergeCell ref="A157:AA157"/>
    <mergeCell ref="B159:Z159"/>
    <mergeCell ref="B158:Z158"/>
    <mergeCell ref="B148:Z148"/>
    <mergeCell ref="B153:Z153"/>
    <mergeCell ref="B154:Z154"/>
    <mergeCell ref="B169:AA169"/>
    <mergeCell ref="B140:Z140"/>
    <mergeCell ref="B137:Z137"/>
    <mergeCell ref="A138:AA138"/>
    <mergeCell ref="B144:Z144"/>
    <mergeCell ref="B145:Z145"/>
    <mergeCell ref="A161:AA161"/>
    <mergeCell ref="B149:Z149"/>
    <mergeCell ref="B133:Z133"/>
    <mergeCell ref="B164:AA164"/>
    <mergeCell ref="U251:AA251"/>
    <mergeCell ref="B238:G238"/>
    <mergeCell ref="H246:M246"/>
    <mergeCell ref="B239:G241"/>
    <mergeCell ref="N236:O236"/>
    <mergeCell ref="H239:M239"/>
    <mergeCell ref="N250:O250"/>
    <mergeCell ref="N249:O249"/>
    <mergeCell ref="B247:G251"/>
    <mergeCell ref="H249:M249"/>
    <mergeCell ref="H236:M236"/>
    <mergeCell ref="P237:T237"/>
    <mergeCell ref="P238:T238"/>
    <mergeCell ref="P239:T239"/>
    <mergeCell ref="P240:T240"/>
    <mergeCell ref="N246:O246"/>
    <mergeCell ref="B246:G246"/>
    <mergeCell ref="U238:AA238"/>
    <mergeCell ref="H248:M248"/>
    <mergeCell ref="U248:AA248"/>
    <mergeCell ref="B235:G237"/>
    <mergeCell ref="U212:AA212"/>
    <mergeCell ref="H213:M213"/>
    <mergeCell ref="N211:O211"/>
    <mergeCell ref="P234:T234"/>
    <mergeCell ref="B230:G230"/>
    <mergeCell ref="U228:AA228"/>
    <mergeCell ref="U204:AA204"/>
    <mergeCell ref="U211:AA211"/>
    <mergeCell ref="U213:AA213"/>
    <mergeCell ref="U218:AA218"/>
    <mergeCell ref="U215:AA215"/>
    <mergeCell ref="U234:AA234"/>
    <mergeCell ref="U225:AA225"/>
    <mergeCell ref="U223:AA223"/>
    <mergeCell ref="U208:AA208"/>
    <mergeCell ref="H228:M228"/>
    <mergeCell ref="N228:O228"/>
    <mergeCell ref="U219:AA219"/>
    <mergeCell ref="N227:O227"/>
    <mergeCell ref="H227:M227"/>
    <mergeCell ref="N213:O213"/>
    <mergeCell ref="P213:T213"/>
    <mergeCell ref="B222:G222"/>
    <mergeCell ref="H222:M222"/>
    <mergeCell ref="P194:T194"/>
    <mergeCell ref="H203:M203"/>
    <mergeCell ref="N189:O189"/>
    <mergeCell ref="U195:AA195"/>
    <mergeCell ref="U226:AA226"/>
    <mergeCell ref="P195:T195"/>
    <mergeCell ref="U205:AA205"/>
    <mergeCell ref="U210:AA210"/>
    <mergeCell ref="U206:AA206"/>
    <mergeCell ref="U207:AA207"/>
    <mergeCell ref="P207:T207"/>
    <mergeCell ref="H214:M214"/>
    <mergeCell ref="N214:O214"/>
    <mergeCell ref="H217:M217"/>
    <mergeCell ref="N215:O215"/>
    <mergeCell ref="H223:M223"/>
    <mergeCell ref="H226:M226"/>
    <mergeCell ref="U224:AA224"/>
    <mergeCell ref="P226:T226"/>
    <mergeCell ref="U222:AA222"/>
    <mergeCell ref="N226:O226"/>
    <mergeCell ref="N223:O223"/>
    <mergeCell ref="P217:T217"/>
    <mergeCell ref="P218:T218"/>
    <mergeCell ref="N209:O209"/>
    <mergeCell ref="H209:M209"/>
    <mergeCell ref="U209:AA209"/>
    <mergeCell ref="H195:M195"/>
    <mergeCell ref="H196:M196"/>
    <mergeCell ref="H197:M197"/>
    <mergeCell ref="N195:O195"/>
    <mergeCell ref="P206:T206"/>
    <mergeCell ref="P203:T203"/>
    <mergeCell ref="U198:AA198"/>
    <mergeCell ref="U199:AA199"/>
    <mergeCell ref="H207:M207"/>
    <mergeCell ref="U203:AA203"/>
    <mergeCell ref="A189:A193"/>
    <mergeCell ref="B165:AA165"/>
    <mergeCell ref="P188:T188"/>
    <mergeCell ref="P189:T189"/>
    <mergeCell ref="P190:T190"/>
    <mergeCell ref="B167:AA167"/>
    <mergeCell ref="B176:AA176"/>
    <mergeCell ref="U193:AA193"/>
    <mergeCell ref="B174:O174"/>
    <mergeCell ref="P174:AA174"/>
    <mergeCell ref="B187:G188"/>
    <mergeCell ref="B189:G193"/>
    <mergeCell ref="H190:M190"/>
    <mergeCell ref="H191:M191"/>
    <mergeCell ref="H193:M193"/>
    <mergeCell ref="H192:M192"/>
    <mergeCell ref="U188:AA188"/>
    <mergeCell ref="U190:AA190"/>
    <mergeCell ref="P193:T193"/>
    <mergeCell ref="P192:T192"/>
    <mergeCell ref="H187:M187"/>
    <mergeCell ref="H189:M189"/>
    <mergeCell ref="N193:O193"/>
    <mergeCell ref="AD79:AD81"/>
    <mergeCell ref="N187:O187"/>
    <mergeCell ref="A182:E182"/>
    <mergeCell ref="B172:AA172"/>
    <mergeCell ref="P187:T187"/>
    <mergeCell ref="B170:AA170"/>
    <mergeCell ref="B177:AA177"/>
    <mergeCell ref="U200:AA200"/>
    <mergeCell ref="B178:AA178"/>
    <mergeCell ref="A179:M179"/>
    <mergeCell ref="A200:T200"/>
    <mergeCell ref="B163:AA163"/>
    <mergeCell ref="B103:Z103"/>
    <mergeCell ref="B186:G186"/>
    <mergeCell ref="H186:M186"/>
    <mergeCell ref="N186:O186"/>
    <mergeCell ref="V181:AA181"/>
    <mergeCell ref="Z179:AA179"/>
    <mergeCell ref="F182:U182"/>
    <mergeCell ref="B173:AA173"/>
    <mergeCell ref="B123:Z123"/>
    <mergeCell ref="A175:AA175"/>
    <mergeCell ref="B162:AA162"/>
    <mergeCell ref="U194:AA194"/>
    <mergeCell ref="A16:AA16"/>
    <mergeCell ref="A20:H20"/>
    <mergeCell ref="A21:H21"/>
    <mergeCell ref="I20:AA20"/>
    <mergeCell ref="I21:AA21"/>
    <mergeCell ref="A28:I28"/>
    <mergeCell ref="J28:AA28"/>
    <mergeCell ref="A10:AA10"/>
    <mergeCell ref="A14:H14"/>
    <mergeCell ref="I14:AA14"/>
    <mergeCell ref="O15:AA15"/>
    <mergeCell ref="A15:N15"/>
    <mergeCell ref="A11:AA11"/>
    <mergeCell ref="A12:AA12"/>
    <mergeCell ref="A13:H13"/>
    <mergeCell ref="I13:AA13"/>
    <mergeCell ref="A22:E22"/>
    <mergeCell ref="F22:K22"/>
    <mergeCell ref="O22:R22"/>
    <mergeCell ref="L22:N22"/>
    <mergeCell ref="S22:U22"/>
    <mergeCell ref="V22:AA22"/>
    <mergeCell ref="A19:AA19"/>
    <mergeCell ref="A23:AA23"/>
    <mergeCell ref="A1:J1"/>
    <mergeCell ref="K1:AA1"/>
    <mergeCell ref="A2:J2"/>
    <mergeCell ref="K2:AA2"/>
    <mergeCell ref="A5:AA5"/>
    <mergeCell ref="A6:AA6"/>
    <mergeCell ref="A7:AA7"/>
    <mergeCell ref="A8:AA8"/>
    <mergeCell ref="A9:AA9"/>
    <mergeCell ref="A24:AA24"/>
    <mergeCell ref="A25:I25"/>
    <mergeCell ref="J25:AA25"/>
    <mergeCell ref="A26:I26"/>
    <mergeCell ref="J26:AA26"/>
    <mergeCell ref="A27:I27"/>
    <mergeCell ref="J27:AA27"/>
    <mergeCell ref="T30:V30"/>
    <mergeCell ref="W30:AA30"/>
    <mergeCell ref="F30:G30"/>
    <mergeCell ref="A30:E30"/>
    <mergeCell ref="A29:AA29"/>
    <mergeCell ref="H30:S30"/>
    <mergeCell ref="A32:C32"/>
    <mergeCell ref="D31:N31"/>
    <mergeCell ref="P31:Q31"/>
    <mergeCell ref="W34:AA34"/>
    <mergeCell ref="X35:Y35"/>
    <mergeCell ref="Z31:AA31"/>
    <mergeCell ref="F34:G34"/>
    <mergeCell ref="H34:S34"/>
    <mergeCell ref="T34:V34"/>
    <mergeCell ref="D35:N35"/>
    <mergeCell ref="Z35:AA35"/>
    <mergeCell ref="S35:T35"/>
    <mergeCell ref="V35:W35"/>
    <mergeCell ref="P35:Q35"/>
    <mergeCell ref="A33:AA33"/>
    <mergeCell ref="A34:E34"/>
    <mergeCell ref="D32:N32"/>
    <mergeCell ref="R32:AA32"/>
    <mergeCell ref="S31:T31"/>
    <mergeCell ref="A35:C35"/>
    <mergeCell ref="X31:Y31"/>
    <mergeCell ref="A31:C31"/>
    <mergeCell ref="V31:W31"/>
    <mergeCell ref="O32:Q32"/>
    <mergeCell ref="A39:H39"/>
    <mergeCell ref="O36:Q36"/>
    <mergeCell ref="R36:AA36"/>
    <mergeCell ref="A40:H40"/>
    <mergeCell ref="I40:AA40"/>
    <mergeCell ref="A37:C37"/>
    <mergeCell ref="A38:AA38"/>
    <mergeCell ref="A36:C36"/>
    <mergeCell ref="N37:Q37"/>
    <mergeCell ref="D37:G37"/>
    <mergeCell ref="I39:AA39"/>
    <mergeCell ref="D36:N36"/>
    <mergeCell ref="H37:K37"/>
    <mergeCell ref="L37:M37"/>
    <mergeCell ref="T37:AA37"/>
    <mergeCell ref="R37:S37"/>
    <mergeCell ref="A266:E266"/>
    <mergeCell ref="F266:U266"/>
    <mergeCell ref="V266:AA266"/>
    <mergeCell ref="A180:AA180"/>
    <mergeCell ref="A183:AA183"/>
    <mergeCell ref="A265:E265"/>
    <mergeCell ref="A264:AA264"/>
    <mergeCell ref="P186:T186"/>
    <mergeCell ref="H251:M251"/>
    <mergeCell ref="H199:M199"/>
    <mergeCell ref="F265:U265"/>
    <mergeCell ref="V265:AA265"/>
    <mergeCell ref="U186:AA186"/>
    <mergeCell ref="V182:AA182"/>
    <mergeCell ref="A181:E181"/>
    <mergeCell ref="F181:U181"/>
    <mergeCell ref="U187:AA187"/>
    <mergeCell ref="A185:AA185"/>
    <mergeCell ref="B203:G203"/>
    <mergeCell ref="B194:G194"/>
    <mergeCell ref="H194:M194"/>
    <mergeCell ref="A202:AA202"/>
    <mergeCell ref="A195:A199"/>
    <mergeCell ref="N194:O194"/>
    <mergeCell ref="B89:Z89"/>
    <mergeCell ref="B92:Z92"/>
    <mergeCell ref="B91:Z91"/>
    <mergeCell ref="B94:Z94"/>
    <mergeCell ref="B95:Z95"/>
    <mergeCell ref="B126:Z126"/>
    <mergeCell ref="B104:Z104"/>
    <mergeCell ref="B102:Z102"/>
    <mergeCell ref="B112:Z112"/>
    <mergeCell ref="B105:Z105"/>
    <mergeCell ref="B111:Z111"/>
    <mergeCell ref="B99:Z99"/>
    <mergeCell ref="B106:Z106"/>
    <mergeCell ref="B116:Z116"/>
    <mergeCell ref="B117:Z117"/>
    <mergeCell ref="B119:Z119"/>
    <mergeCell ref="B109:Z109"/>
    <mergeCell ref="B110:Z110"/>
    <mergeCell ref="B107:Z107"/>
    <mergeCell ref="B108:Z108"/>
    <mergeCell ref="B100:Z100"/>
    <mergeCell ref="B115:Z115"/>
    <mergeCell ref="B113:Z113"/>
    <mergeCell ref="B96:Z96"/>
    <mergeCell ref="A17:AA17"/>
    <mergeCell ref="A18:I18"/>
    <mergeCell ref="J18:AA18"/>
    <mergeCell ref="O42:U42"/>
    <mergeCell ref="G42:N42"/>
    <mergeCell ref="L71:P71"/>
    <mergeCell ref="I49:W49"/>
    <mergeCell ref="I50:W50"/>
    <mergeCell ref="I51:W51"/>
    <mergeCell ref="A71:J71"/>
    <mergeCell ref="I64:AA64"/>
    <mergeCell ref="T71:W71"/>
    <mergeCell ref="A69:AA69"/>
    <mergeCell ref="I65:AA65"/>
    <mergeCell ref="I66:AA66"/>
    <mergeCell ref="A70:AA70"/>
    <mergeCell ref="I67:AA67"/>
    <mergeCell ref="I68:AA68"/>
    <mergeCell ref="A41:E41"/>
    <mergeCell ref="F41:K41"/>
    <mergeCell ref="A44:AA44"/>
    <mergeCell ref="I57:AA57"/>
    <mergeCell ref="A57:H68"/>
    <mergeCell ref="I60:AA60"/>
    <mergeCell ref="AD84:AD86"/>
    <mergeCell ref="A78:M82"/>
    <mergeCell ref="Y79:AA79"/>
    <mergeCell ref="AD53:AD54"/>
    <mergeCell ref="N82:AA82"/>
    <mergeCell ref="N83:AA83"/>
    <mergeCell ref="N86:AA86"/>
    <mergeCell ref="N81:AA81"/>
    <mergeCell ref="A75:S75"/>
    <mergeCell ref="T76:Z76"/>
    <mergeCell ref="N80:AA80"/>
    <mergeCell ref="A74:S74"/>
    <mergeCell ref="T75:AA75"/>
    <mergeCell ref="T74:AA74"/>
    <mergeCell ref="A73:S73"/>
    <mergeCell ref="T73:AA73"/>
    <mergeCell ref="N78:AA78"/>
    <mergeCell ref="A77:AA77"/>
    <mergeCell ref="A83:M87"/>
    <mergeCell ref="T72:Z72"/>
    <mergeCell ref="A72:S72"/>
    <mergeCell ref="N79:X79"/>
    <mergeCell ref="A76:S76"/>
    <mergeCell ref="I61:AA61"/>
    <mergeCell ref="Z71:AA71"/>
    <mergeCell ref="X71:Y71"/>
    <mergeCell ref="Q71:S71"/>
    <mergeCell ref="V41:AA41"/>
    <mergeCell ref="I48:W48"/>
    <mergeCell ref="I47:W47"/>
    <mergeCell ref="A43:AA43"/>
    <mergeCell ref="A42:F42"/>
    <mergeCell ref="N87:AA87"/>
    <mergeCell ref="I62:AA62"/>
    <mergeCell ref="V42:AA42"/>
    <mergeCell ref="O41:R41"/>
    <mergeCell ref="S41:U41"/>
    <mergeCell ref="L41:N41"/>
    <mergeCell ref="I63:AA63"/>
    <mergeCell ref="A45:AA45"/>
    <mergeCell ref="A46:H54"/>
    <mergeCell ref="I46:W46"/>
    <mergeCell ref="I58:AA58"/>
    <mergeCell ref="I59:AA59"/>
    <mergeCell ref="X46:AA46"/>
    <mergeCell ref="X47:AA47"/>
    <mergeCell ref="X48:AA48"/>
    <mergeCell ref="X49:AA49"/>
    <mergeCell ref="N84:X84"/>
    <mergeCell ref="B93:Z93"/>
    <mergeCell ref="Y84:AA84"/>
    <mergeCell ref="N85:AA85"/>
    <mergeCell ref="U235:AA235"/>
    <mergeCell ref="B234:G234"/>
    <mergeCell ref="A231:T231"/>
    <mergeCell ref="P235:T235"/>
    <mergeCell ref="B118:Z118"/>
    <mergeCell ref="B114:Z114"/>
    <mergeCell ref="H204:M204"/>
    <mergeCell ref="H211:M211"/>
    <mergeCell ref="B211:G212"/>
    <mergeCell ref="B204:G205"/>
    <mergeCell ref="N210:O210"/>
    <mergeCell ref="H210:M210"/>
    <mergeCell ref="N208:O208"/>
    <mergeCell ref="N212:O212"/>
    <mergeCell ref="P211:T211"/>
    <mergeCell ref="P212:T212"/>
    <mergeCell ref="B101:Z101"/>
    <mergeCell ref="A88:AA88"/>
    <mergeCell ref="B90:Z90"/>
    <mergeCell ref="B121:Z121"/>
    <mergeCell ref="B98:Z98"/>
    <mergeCell ref="B97:Z97"/>
    <mergeCell ref="B130:Z130"/>
    <mergeCell ref="B127:Z127"/>
    <mergeCell ref="N179:Y179"/>
    <mergeCell ref="N199:O199"/>
    <mergeCell ref="P204:T204"/>
    <mergeCell ref="U189:AA189"/>
    <mergeCell ref="A152:AA152"/>
    <mergeCell ref="B143:Z143"/>
    <mergeCell ref="A160:AA160"/>
    <mergeCell ref="B139:Z139"/>
    <mergeCell ref="P191:T191"/>
    <mergeCell ref="P199:T199"/>
    <mergeCell ref="U196:AA196"/>
    <mergeCell ref="U197:AA197"/>
    <mergeCell ref="B150:Z150"/>
    <mergeCell ref="B151:Z151"/>
    <mergeCell ref="B168:AA168"/>
    <mergeCell ref="A155:AA155"/>
    <mergeCell ref="B156:Z156"/>
    <mergeCell ref="U191:AA191"/>
    <mergeCell ref="U192:AA192"/>
    <mergeCell ref="B128:Z128"/>
    <mergeCell ref="P253:T253"/>
    <mergeCell ref="N239:O239"/>
    <mergeCell ref="N245:O245"/>
    <mergeCell ref="A254:T254"/>
    <mergeCell ref="H253:M253"/>
    <mergeCell ref="N253:O253"/>
    <mergeCell ref="A247:A251"/>
    <mergeCell ref="A239:A241"/>
    <mergeCell ref="A252:A253"/>
    <mergeCell ref="P252:T252"/>
    <mergeCell ref="P245:T245"/>
    <mergeCell ref="P241:T241"/>
    <mergeCell ref="A261:T261"/>
    <mergeCell ref="U261:AA261"/>
    <mergeCell ref="A256:AA256"/>
    <mergeCell ref="H258:M258"/>
    <mergeCell ref="N258:O258"/>
    <mergeCell ref="U258:AA258"/>
    <mergeCell ref="A258:A259"/>
    <mergeCell ref="B258:G259"/>
    <mergeCell ref="U260:AA260"/>
    <mergeCell ref="B260:G260"/>
    <mergeCell ref="P260:T260"/>
    <mergeCell ref="H260:M260"/>
    <mergeCell ref="N260:O260"/>
    <mergeCell ref="U257:AA257"/>
    <mergeCell ref="U259:AA259"/>
    <mergeCell ref="H259:M259"/>
    <mergeCell ref="N259:O259"/>
    <mergeCell ref="B257:G257"/>
    <mergeCell ref="H257:M257"/>
    <mergeCell ref="N257:O257"/>
    <mergeCell ref="P257:T257"/>
    <mergeCell ref="P259:R259"/>
    <mergeCell ref="S258:T258"/>
    <mergeCell ref="S259:T259"/>
    <mergeCell ref="B120:Z120"/>
    <mergeCell ref="A135:AA135"/>
    <mergeCell ref="B122:Z122"/>
    <mergeCell ref="B125:Z125"/>
    <mergeCell ref="B124:Z124"/>
    <mergeCell ref="B132:Z132"/>
    <mergeCell ref="A204:A205"/>
    <mergeCell ref="B206:G210"/>
    <mergeCell ref="A206:A210"/>
    <mergeCell ref="H206:M206"/>
    <mergeCell ref="N206:O206"/>
    <mergeCell ref="H208:M208"/>
    <mergeCell ref="P208:T208"/>
    <mergeCell ref="P209:T209"/>
    <mergeCell ref="P210:T210"/>
    <mergeCell ref="N204:O204"/>
    <mergeCell ref="H205:M205"/>
    <mergeCell ref="N205:O205"/>
    <mergeCell ref="A187:A188"/>
    <mergeCell ref="H188:M188"/>
    <mergeCell ref="N188:O188"/>
    <mergeCell ref="N190:O190"/>
    <mergeCell ref="N191:O191"/>
    <mergeCell ref="N192:O192"/>
    <mergeCell ref="U253:AA253"/>
    <mergeCell ref="A211:A212"/>
    <mergeCell ref="B213:G213"/>
    <mergeCell ref="B214:G218"/>
    <mergeCell ref="H218:M218"/>
    <mergeCell ref="H215:M215"/>
    <mergeCell ref="U217:AA217"/>
    <mergeCell ref="U216:AA216"/>
    <mergeCell ref="P228:T228"/>
    <mergeCell ref="H225:M225"/>
    <mergeCell ref="U214:AA214"/>
    <mergeCell ref="U227:AA227"/>
    <mergeCell ref="P225:T225"/>
    <mergeCell ref="A214:A218"/>
    <mergeCell ref="H224:M224"/>
    <mergeCell ref="N224:O224"/>
    <mergeCell ref="N217:O217"/>
    <mergeCell ref="A223:A224"/>
    <mergeCell ref="A225:A229"/>
    <mergeCell ref="B225:G229"/>
    <mergeCell ref="B252:G253"/>
    <mergeCell ref="N238:O238"/>
    <mergeCell ref="H250:M250"/>
    <mergeCell ref="U250:AA250"/>
    <mergeCell ref="U252:AA252"/>
    <mergeCell ref="P246:T246"/>
    <mergeCell ref="P249:T249"/>
    <mergeCell ref="P250:T250"/>
    <mergeCell ref="P258:R258"/>
    <mergeCell ref="U254:AA254"/>
    <mergeCell ref="N234:O234"/>
    <mergeCell ref="H229:M229"/>
    <mergeCell ref="H241:M241"/>
    <mergeCell ref="N241:O241"/>
    <mergeCell ref="H237:M237"/>
    <mergeCell ref="N237:O237"/>
    <mergeCell ref="H234:M234"/>
    <mergeCell ref="U231:AA231"/>
    <mergeCell ref="N229:O229"/>
    <mergeCell ref="U229:AA229"/>
    <mergeCell ref="N248:O248"/>
    <mergeCell ref="H252:M252"/>
    <mergeCell ref="N252:O252"/>
    <mergeCell ref="P229:T229"/>
    <mergeCell ref="U249:AA249"/>
    <mergeCell ref="N251:O251"/>
    <mergeCell ref="P251:T251"/>
    <mergeCell ref="A233:AA233"/>
    <mergeCell ref="U230:AA230"/>
    <mergeCell ref="H235:M235"/>
    <mergeCell ref="N235:O235"/>
    <mergeCell ref="U247:AA247"/>
    <mergeCell ref="H247:M247"/>
    <mergeCell ref="U240:AA240"/>
    <mergeCell ref="A242:T242"/>
    <mergeCell ref="P230:T230"/>
    <mergeCell ref="H238:M238"/>
    <mergeCell ref="H230:M230"/>
    <mergeCell ref="B245:G245"/>
    <mergeCell ref="U246:AA246"/>
    <mergeCell ref="N247:O247"/>
    <mergeCell ref="H240:M240"/>
    <mergeCell ref="N240:O240"/>
    <mergeCell ref="N230:O230"/>
    <mergeCell ref="U245:AA245"/>
    <mergeCell ref="U242:AA242"/>
    <mergeCell ref="U241:AA241"/>
    <mergeCell ref="U239:AA239"/>
    <mergeCell ref="P236:T236"/>
    <mergeCell ref="B146:Z146"/>
    <mergeCell ref="B134:Z134"/>
    <mergeCell ref="AD225:AD229"/>
    <mergeCell ref="AD239:AD241"/>
    <mergeCell ref="AD247:AD251"/>
    <mergeCell ref="AD252:AD253"/>
    <mergeCell ref="AD258:AD259"/>
    <mergeCell ref="AD187:AD188"/>
    <mergeCell ref="AD189:AD193"/>
    <mergeCell ref="AD195:AD199"/>
    <mergeCell ref="AD204:AD205"/>
    <mergeCell ref="AD206:AD210"/>
    <mergeCell ref="AD214:AD218"/>
    <mergeCell ref="AD235:AD237"/>
    <mergeCell ref="P227:T227"/>
    <mergeCell ref="N225:O225"/>
    <mergeCell ref="P224:T224"/>
    <mergeCell ref="A244:AA244"/>
    <mergeCell ref="P247:T247"/>
    <mergeCell ref="P248:T248"/>
    <mergeCell ref="H245:M245"/>
    <mergeCell ref="A235:A237"/>
    <mergeCell ref="U236:AA236"/>
    <mergeCell ref="U237:AA237"/>
  </mergeCells>
  <conditionalFormatting sqref="U187:AB187 U258:AB260 AB188:AB194 U235:AB241 U246:AB253 AB190:AC193">
    <cfRule type="cellIs" dxfId="31" priority="67" stopIfTrue="1" operator="equal">
      <formula>"Моля да посочите документ/и, обосноваващи заявения брой точки"</formula>
    </cfRule>
  </conditionalFormatting>
  <conditionalFormatting sqref="U188:AA188">
    <cfRule type="cellIs" dxfId="30" priority="33" stopIfTrue="1" operator="equal">
      <formula>"Моля да посочите документ/и, обосноваващи заявения брой точки"</formula>
    </cfRule>
  </conditionalFormatting>
  <conditionalFormatting sqref="U189:AA189">
    <cfRule type="cellIs" dxfId="29" priority="32" stopIfTrue="1" operator="equal">
      <formula>"Моля да посочите документ/и, обосноваващи заявения брой точки"</formula>
    </cfRule>
  </conditionalFormatting>
  <conditionalFormatting sqref="U190:AA190">
    <cfRule type="cellIs" dxfId="28" priority="31" stopIfTrue="1" operator="equal">
      <formula>"Моля да посочите документ/и, обосноваващи заявения брой точки"</formula>
    </cfRule>
  </conditionalFormatting>
  <conditionalFormatting sqref="U191:AA192">
    <cfRule type="cellIs" dxfId="27" priority="30" stopIfTrue="1" operator="equal">
      <formula>"Моля да посочите документ/и, обосноваващи заявения брой точки"</formula>
    </cfRule>
  </conditionalFormatting>
  <conditionalFormatting sqref="U193:AA193">
    <cfRule type="cellIs" dxfId="26" priority="29" stopIfTrue="1" operator="equal">
      <formula>"Моля да посочите документ/и, обосноваващи заявения брой точки"</formula>
    </cfRule>
  </conditionalFormatting>
  <conditionalFormatting sqref="U194:AA194">
    <cfRule type="cellIs" dxfId="25" priority="28" stopIfTrue="1" operator="equal">
      <formula>"Моля да посочите документ/и, обосноваващи заявения брой точки"</formula>
    </cfRule>
  </conditionalFormatting>
  <conditionalFormatting sqref="AB195">
    <cfRule type="cellIs" dxfId="24" priority="27" stopIfTrue="1" operator="equal">
      <formula>"Моля да посочите документ/и, обосноваващи заявения брой точки"</formula>
    </cfRule>
  </conditionalFormatting>
  <conditionalFormatting sqref="AB196:AB199">
    <cfRule type="cellIs" dxfId="23" priority="26" stopIfTrue="1" operator="equal">
      <formula>"Моля да посочите документ/и, обосноваващи заявения брой точки"</formula>
    </cfRule>
  </conditionalFormatting>
  <conditionalFormatting sqref="U195:AA199">
    <cfRule type="cellIs" dxfId="22" priority="25" stopIfTrue="1" operator="equal">
      <formula>"Моля да посочите документ/и, обосноваващи заявения брой точки"</formula>
    </cfRule>
  </conditionalFormatting>
  <conditionalFormatting sqref="AB204">
    <cfRule type="cellIs" dxfId="21" priority="24" stopIfTrue="1" operator="equal">
      <formula>"Моля да посочите документ/и, обосноваващи заявения брой точки"</formula>
    </cfRule>
  </conditionalFormatting>
  <conditionalFormatting sqref="AB205">
    <cfRule type="cellIs" dxfId="20" priority="23" stopIfTrue="1" operator="equal">
      <formula>"Моля да посочите документ/и, обосноваващи заявения брой точки"</formula>
    </cfRule>
  </conditionalFormatting>
  <conditionalFormatting sqref="U205:AA205">
    <cfRule type="cellIs" dxfId="19" priority="21" stopIfTrue="1" operator="equal">
      <formula>"Моля да посочите документ/и, обосноваващи заявения брой точки"</formula>
    </cfRule>
  </conditionalFormatting>
  <conditionalFormatting sqref="AB206">
    <cfRule type="cellIs" dxfId="18" priority="20" stopIfTrue="1" operator="equal">
      <formula>"Моля да посочите документ/и, обосноваващи заявения брой точки"</formula>
    </cfRule>
  </conditionalFormatting>
  <conditionalFormatting sqref="AB207:AB210">
    <cfRule type="cellIs" dxfId="17" priority="19" stopIfTrue="1" operator="equal">
      <formula>"Моля да посочите документ/и, обосноваващи заявения брой точки"</formula>
    </cfRule>
  </conditionalFormatting>
  <conditionalFormatting sqref="U207:AA210">
    <cfRule type="cellIs" dxfId="16" priority="18" stopIfTrue="1" operator="equal">
      <formula>"Моля да посочите документ/и, обосноваващи заявения брой точки"</formula>
    </cfRule>
  </conditionalFormatting>
  <conditionalFormatting sqref="U206:AA206">
    <cfRule type="cellIs" dxfId="15" priority="17" stopIfTrue="1" operator="equal">
      <formula>"Моля да посочите документ/и, обосноваващи заявения брой точки"</formula>
    </cfRule>
  </conditionalFormatting>
  <conditionalFormatting sqref="AB211">
    <cfRule type="cellIs" dxfId="14" priority="16" stopIfTrue="1" operator="equal">
      <formula>"Моля да посочите документ/и, обосноваващи заявения брой точки"</formula>
    </cfRule>
  </conditionalFormatting>
  <conditionalFormatting sqref="AB212">
    <cfRule type="cellIs" dxfId="13" priority="15" stopIfTrue="1" operator="equal">
      <formula>"Моля да посочите документ/и, обосноваващи заявения брой точки"</formula>
    </cfRule>
  </conditionalFormatting>
  <conditionalFormatting sqref="U211:AA212">
    <cfRule type="cellIs" dxfId="12" priority="14" stopIfTrue="1" operator="equal">
      <formula>"Моля да посочите документ/и, обосноваващи заявения брой точки"</formula>
    </cfRule>
  </conditionalFormatting>
  <conditionalFormatting sqref="U213:AA213">
    <cfRule type="cellIs" dxfId="11" priority="12" stopIfTrue="1" operator="equal">
      <formula>"Моля да посочите документ/и, обосноваващи заявения брой точки"</formula>
    </cfRule>
  </conditionalFormatting>
  <conditionalFormatting sqref="U214:AA218">
    <cfRule type="cellIs" dxfId="10" priority="11" stopIfTrue="1" operator="equal">
      <formula>"Моля да посочите документ/и, обосноваващи заявения брой точки"</formula>
    </cfRule>
  </conditionalFormatting>
  <conditionalFormatting sqref="AB214">
    <cfRule type="cellIs" dxfId="9" priority="10" stopIfTrue="1" operator="equal">
      <formula>"Моля да посочите документ/и, обосноваващи заявения брой точки"</formula>
    </cfRule>
  </conditionalFormatting>
  <conditionalFormatting sqref="AB215:AB218">
    <cfRule type="cellIs" dxfId="8" priority="9" stopIfTrue="1" operator="equal">
      <formula>"Моля да посочите документ/и, обосноваващи заявения брой точки"</formula>
    </cfRule>
  </conditionalFormatting>
  <conditionalFormatting sqref="AB223">
    <cfRule type="cellIs" dxfId="7" priority="8" stopIfTrue="1" operator="equal">
      <formula>"Моля да посочите документ/и, обосноваващи заявения брой точки"</formula>
    </cfRule>
  </conditionalFormatting>
  <conditionalFormatting sqref="U223:AA230">
    <cfRule type="cellIs" dxfId="6" priority="7" stopIfTrue="1" operator="equal">
      <formula>"Моля да посочите документ/и, обосноваващи заявения брой точки"</formula>
    </cfRule>
  </conditionalFormatting>
  <conditionalFormatting sqref="AB224">
    <cfRule type="cellIs" dxfId="5" priority="6" stopIfTrue="1" operator="equal">
      <formula>"Моля да посочите документ/и, обосноваващи заявения брой точки"</formula>
    </cfRule>
  </conditionalFormatting>
  <conditionalFormatting sqref="AB225">
    <cfRule type="cellIs" dxfId="4" priority="5" stopIfTrue="1" operator="equal">
      <formula>"Моля да посочите документ/и, обосноваващи заявения брой точки"</formula>
    </cfRule>
  </conditionalFormatting>
  <conditionalFormatting sqref="AB226:AB229">
    <cfRule type="cellIs" dxfId="3" priority="4" stopIfTrue="1" operator="equal">
      <formula>"Моля да посочите документ/и, обосноваващи заявения брой точки"</formula>
    </cfRule>
  </conditionalFormatting>
  <conditionalFormatting sqref="AB230">
    <cfRule type="cellIs" dxfId="2" priority="3" stopIfTrue="1" operator="equal">
      <formula>"Моля да посочите документ/и, обосноваващи заявения брой точки"</formula>
    </cfRule>
  </conditionalFormatting>
  <conditionalFormatting sqref="AB213">
    <cfRule type="cellIs" dxfId="1" priority="2" stopIfTrue="1" operator="equal">
      <formula>"Моля да посочите документ/и, обосноваващи заявения брой точки"</formula>
    </cfRule>
  </conditionalFormatting>
  <conditionalFormatting sqref="U204:AA204">
    <cfRule type="cellIs" dxfId="0" priority="1" stopIfTrue="1" operator="equal">
      <formula>"Моля да посочите документ/и, обосноваващи заявения брой точки"</formula>
    </cfRule>
  </conditionalFormatting>
  <dataValidations count="19">
    <dataValidation type="decimal" operator="equal" allowBlank="1" showInputMessage="1" showErrorMessage="1" error="Не съответства на сумата, посочена в поле &quot;2.2. Общ размер на разходите по проекта:&quot;." sqref="N179">
      <formula1>T72</formula1>
    </dataValidation>
    <dataValidation type="list" allowBlank="1" showInputMessage="1" showErrorMessage="1" sqref="AA266:AC266 AC90:AC134 AA89:AB134 AA153:AB154 AC136:AC159 AA156:AB156 AA180:AC180 AA162:AA167 AA182:AC182 AA137:AB137 AA158:AB159 AA148:AB151 AA139:AB146 AA176:AA178">
      <formula1>$AC$71:$AC$71</formula1>
    </dataValidation>
    <dataValidation type="decimal" operator="lessThanOrEqual" allowBlank="1" showInputMessage="1" showErrorMessage="1" sqref="AC204:AC221 AC223:AC233 AC235:AC244 AC246:AC256 AC258:AC263 AC200:AC202 AB200">
      <formula1>90</formula1>
    </dataValidation>
    <dataValidation type="list" allowBlank="1" showInputMessage="1" showErrorMessage="1" sqref="P174">
      <formula1>$AE$172:$AE$173</formula1>
    </dataValidation>
    <dataValidation type="decimal" operator="equal" allowBlank="1" showInputMessage="1" showErrorMessage="1" error="Не съответства на сумата, посочена в поле &quot;2.2. Общ размер на разходите по проекта:&quot;." sqref="W179:Y179">
      <formula1>#REF!</formula1>
    </dataValidation>
    <dataValidation type="date" operator="greaterThan" allowBlank="1" showInputMessage="1" showErrorMessage="1" error="Въведете дата във формат дд/мм/гггг" sqref="T71:W71">
      <formula1>42005</formula1>
    </dataValidation>
    <dataValidation showInputMessage="1" showErrorMessage="1" error="Общия размер на разходите не е в съответствие с праговете предвидени в нормативната уредба" sqref="T72:Z72"/>
    <dataValidation type="list" allowBlank="1" showInputMessage="1" showErrorMessage="1" sqref="A70:AB70">
      <formula1>$AE$70:$AE$73</formula1>
    </dataValidation>
    <dataValidation type="textLength" operator="equal" allowBlank="1" showInputMessage="1" showErrorMessage="1" error="IBAN трябва да съдържа 22 символа!" sqref="J26:AC26">
      <formula1>22</formula1>
    </dataValidation>
    <dataValidation type="textLength" operator="equal" allowBlank="1" showInputMessage="1" showErrorMessage="1" error="BIC кода следва да съдържа 8 символа на латиница." sqref="J27:AC27">
      <formula1>8</formula1>
    </dataValidation>
    <dataValidation type="textLength" operator="equal" allowBlank="1" showInputMessage="1" showErrorMessage="1" error="ЕГН трябва да съдържа 10 цифри." sqref="I40:AC40">
      <formula1>10</formula1>
    </dataValidation>
    <dataValidation type="date" operator="greaterThan" allowBlank="1" showInputMessage="1" showErrorMessage="1" error="Личната карта не е валидна към датат на подаване на заявлението." sqref="O41:R41">
      <formula1>TODAY()</formula1>
    </dataValidation>
    <dataValidation type="decimal" operator="equal" allowBlank="1" showInputMessage="1" showErrorMessage="1" error="Не съответства на сумата, посочена в поле &quot;2.2. Общ размер на разходите по проекта:&quot;." sqref="O179:T179">
      <formula1>V72</formula1>
    </dataValidation>
    <dataValidation type="decimal" operator="equal" allowBlank="1" showInputMessage="1" showErrorMessage="1" error="Не съответства на сумата, посочена в поле &quot;2.2. Общ размер на разходите по проекта:&quot;." sqref="U179:V179">
      <formula1>AC72</formula1>
    </dataValidation>
    <dataValidation showInputMessage="1" showErrorMessage="1" sqref="X46:X52"/>
    <dataValidation type="list" allowBlank="1" showInputMessage="1" showErrorMessage="1" sqref="N78:AA78 N83:AA83">
      <formula1>$AB$77:$AC$77</formula1>
    </dataValidation>
    <dataValidation type="list" allowBlank="1" showInputMessage="1" showErrorMessage="1" sqref="S258:T259">
      <formula1>$AB$1:$AB$25</formula1>
    </dataValidation>
    <dataValidation type="textLength" operator="lessThan" allowBlank="1" showInputMessage="1" showErrorMessage="1" sqref="I68:AA68 I66:AA66 I64:AA64 I62:AA62 I60:AA60 I58:AA58 N82:AA82 N87:AA87">
      <formula1>1000</formula1>
    </dataValidation>
    <dataValidation allowBlank="1" sqref="N79:X79"/>
  </dataValidations>
  <printOptions horizontalCentered="1" gridLines="1"/>
  <pageMargins left="0.70866141732283472" right="0.70866141732283472" top="0.74803149606299213" bottom="0.74803149606299213" header="0.31496062992125984" footer="0.31496062992125984"/>
  <pageSetup scale="46" fitToHeight="0" orientation="portrait" r:id="rId2"/>
  <rowBreaks count="14" manualBreakCount="14">
    <brk id="42" max="28" man="1"/>
    <brk id="56" max="28" man="1"/>
    <brk id="76" max="28" man="1"/>
    <brk id="104" max="28" man="1"/>
    <brk id="111" max="28" man="1"/>
    <brk id="159" max="28" man="1"/>
    <brk id="183" max="28" man="1"/>
    <brk id="194" max="28" man="1"/>
    <brk id="205" max="28" man="1"/>
    <brk id="214" max="28" man="1"/>
    <brk id="218" max="28" man="1"/>
    <brk id="229" max="28" man="1"/>
    <brk id="231" max="28" man="1"/>
    <brk id="255" max="28" man="1"/>
  </rowBreaks>
  <ignoredErrors>
    <ignoredError sqref="U223:AA230 AB223:AB230 U258:AA259 U246:AA253 U235:AA241 U205:AA218 U187:AA190 U195:AA199 U192:AA192 V191:AA191 U194:AA194 V193:AA193"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122" r:id="rId5" name="Option Button 98">
              <controlPr locked="0" defaultSize="0" autoFill="0" autoLine="0" autoPict="0">
                <anchor moveWithCells="1">
                  <from>
                    <xdr:col>24</xdr:col>
                    <xdr:colOff>419100</xdr:colOff>
                    <xdr:row>45</xdr:row>
                    <xdr:rowOff>257175</xdr:rowOff>
                  </from>
                  <to>
                    <xdr:col>25</xdr:col>
                    <xdr:colOff>171450</xdr:colOff>
                    <xdr:row>45</xdr:row>
                    <xdr:rowOff>495300</xdr:rowOff>
                  </to>
                </anchor>
              </controlPr>
            </control>
          </mc:Choice>
        </mc:AlternateContent>
        <mc:AlternateContent xmlns:mc="http://schemas.openxmlformats.org/markup-compatibility/2006">
          <mc:Choice Requires="x14">
            <control shapeId="1123" r:id="rId6" name="Option Button 99">
              <controlPr locked="0" defaultSize="0" autoFill="0" autoLine="0" autoPict="0">
                <anchor moveWithCells="1">
                  <from>
                    <xdr:col>24</xdr:col>
                    <xdr:colOff>428625</xdr:colOff>
                    <xdr:row>46</xdr:row>
                    <xdr:rowOff>285750</xdr:rowOff>
                  </from>
                  <to>
                    <xdr:col>26</xdr:col>
                    <xdr:colOff>47625</xdr:colOff>
                    <xdr:row>46</xdr:row>
                    <xdr:rowOff>504825</xdr:rowOff>
                  </to>
                </anchor>
              </controlPr>
            </control>
          </mc:Choice>
        </mc:AlternateContent>
        <mc:AlternateContent xmlns:mc="http://schemas.openxmlformats.org/markup-compatibility/2006">
          <mc:Choice Requires="x14">
            <control shapeId="1124" r:id="rId7" name="Option Button 100">
              <controlPr locked="0" defaultSize="0" autoFill="0" autoLine="0" autoPict="0">
                <anchor moveWithCells="1">
                  <from>
                    <xdr:col>24</xdr:col>
                    <xdr:colOff>428625</xdr:colOff>
                    <xdr:row>47</xdr:row>
                    <xdr:rowOff>257175</xdr:rowOff>
                  </from>
                  <to>
                    <xdr:col>25</xdr:col>
                    <xdr:colOff>247650</xdr:colOff>
                    <xdr:row>47</xdr:row>
                    <xdr:rowOff>466725</xdr:rowOff>
                  </to>
                </anchor>
              </controlPr>
            </control>
          </mc:Choice>
        </mc:AlternateContent>
        <mc:AlternateContent xmlns:mc="http://schemas.openxmlformats.org/markup-compatibility/2006">
          <mc:Choice Requires="x14">
            <control shapeId="1125" r:id="rId8" name="Option Button 101">
              <controlPr locked="0" defaultSize="0" autoFill="0" autoLine="0" autoPict="0">
                <anchor moveWithCells="1">
                  <from>
                    <xdr:col>24</xdr:col>
                    <xdr:colOff>438150</xdr:colOff>
                    <xdr:row>48</xdr:row>
                    <xdr:rowOff>200025</xdr:rowOff>
                  </from>
                  <to>
                    <xdr:col>25</xdr:col>
                    <xdr:colOff>247650</xdr:colOff>
                    <xdr:row>48</xdr:row>
                    <xdr:rowOff>428625</xdr:rowOff>
                  </to>
                </anchor>
              </controlPr>
            </control>
          </mc:Choice>
        </mc:AlternateContent>
        <mc:AlternateContent xmlns:mc="http://schemas.openxmlformats.org/markup-compatibility/2006">
          <mc:Choice Requires="x14">
            <control shapeId="1126" r:id="rId9" name="Option Button 102">
              <controlPr locked="0" defaultSize="0" autoFill="0" autoLine="0" autoPict="0">
                <anchor moveWithCells="1">
                  <from>
                    <xdr:col>24</xdr:col>
                    <xdr:colOff>428625</xdr:colOff>
                    <xdr:row>49</xdr:row>
                    <xdr:rowOff>361950</xdr:rowOff>
                  </from>
                  <to>
                    <xdr:col>25</xdr:col>
                    <xdr:colOff>209550</xdr:colOff>
                    <xdr:row>49</xdr:row>
                    <xdr:rowOff>581025</xdr:rowOff>
                  </to>
                </anchor>
              </controlPr>
            </control>
          </mc:Choice>
        </mc:AlternateContent>
        <mc:AlternateContent xmlns:mc="http://schemas.openxmlformats.org/markup-compatibility/2006">
          <mc:Choice Requires="x14">
            <control shapeId="1127" r:id="rId10" name="Option Button 103">
              <controlPr locked="0" defaultSize="0" autoFill="0" autoLine="0" autoPict="0">
                <anchor moveWithCells="1">
                  <from>
                    <xdr:col>24</xdr:col>
                    <xdr:colOff>419100</xdr:colOff>
                    <xdr:row>50</xdr:row>
                    <xdr:rowOff>209550</xdr:rowOff>
                  </from>
                  <to>
                    <xdr:col>25</xdr:col>
                    <xdr:colOff>266700</xdr:colOff>
                    <xdr:row>50</xdr:row>
                    <xdr:rowOff>447675</xdr:rowOff>
                  </to>
                </anchor>
              </controlPr>
            </control>
          </mc:Choice>
        </mc:AlternateContent>
        <mc:AlternateContent xmlns:mc="http://schemas.openxmlformats.org/markup-compatibility/2006">
          <mc:Choice Requires="x14">
            <control shapeId="1128" r:id="rId11" name="Option Button 104">
              <controlPr locked="0" defaultSize="0" autoFill="0" autoLine="0" autoPict="0">
                <anchor moveWithCells="1">
                  <from>
                    <xdr:col>24</xdr:col>
                    <xdr:colOff>438150</xdr:colOff>
                    <xdr:row>51</xdr:row>
                    <xdr:rowOff>485775</xdr:rowOff>
                  </from>
                  <to>
                    <xdr:col>26</xdr:col>
                    <xdr:colOff>19050</xdr:colOff>
                    <xdr:row>51</xdr:row>
                    <xdr:rowOff>685800</xdr:rowOff>
                  </to>
                </anchor>
              </controlPr>
            </control>
          </mc:Choice>
        </mc:AlternateContent>
        <mc:AlternateContent xmlns:mc="http://schemas.openxmlformats.org/markup-compatibility/2006">
          <mc:Choice Requires="x14">
            <control shapeId="1129" r:id="rId12" name="Option Button 105">
              <controlPr locked="0" defaultSize="0" autoFill="0" autoLine="0" autoPict="0">
                <anchor moveWithCells="1">
                  <from>
                    <xdr:col>24</xdr:col>
                    <xdr:colOff>409575</xdr:colOff>
                    <xdr:row>54</xdr:row>
                    <xdr:rowOff>447675</xdr:rowOff>
                  </from>
                  <to>
                    <xdr:col>25</xdr:col>
                    <xdr:colOff>266700</xdr:colOff>
                    <xdr:row>54</xdr:row>
                    <xdr:rowOff>676275</xdr:rowOff>
                  </to>
                </anchor>
              </controlPr>
            </control>
          </mc:Choice>
        </mc:AlternateContent>
        <mc:AlternateContent xmlns:mc="http://schemas.openxmlformats.org/markup-compatibility/2006">
          <mc:Choice Requires="x14">
            <control shapeId="1130" r:id="rId13" name="Option Button 106">
              <controlPr locked="0" defaultSize="0" autoFill="0" autoLine="0" autoPict="0">
                <anchor moveWithCells="1">
                  <from>
                    <xdr:col>24</xdr:col>
                    <xdr:colOff>438150</xdr:colOff>
                    <xdr:row>55</xdr:row>
                    <xdr:rowOff>466725</xdr:rowOff>
                  </from>
                  <to>
                    <xdr:col>26</xdr:col>
                    <xdr:colOff>19050</xdr:colOff>
                    <xdr:row>55</xdr:row>
                    <xdr:rowOff>676275</xdr:rowOff>
                  </to>
                </anchor>
              </controlPr>
            </control>
          </mc:Choice>
        </mc:AlternateContent>
        <mc:AlternateContent xmlns:mc="http://schemas.openxmlformats.org/markup-compatibility/2006">
          <mc:Choice Requires="x14">
            <control shapeId="1146" r:id="rId14" name="Group Box 122">
              <controlPr locked="0" defaultSize="0" print="0" autoFill="0" autoPict="0">
                <anchor moveWithCells="1">
                  <from>
                    <xdr:col>18</xdr:col>
                    <xdr:colOff>276225</xdr:colOff>
                    <xdr:row>72</xdr:row>
                    <xdr:rowOff>9525</xdr:rowOff>
                  </from>
                  <to>
                    <xdr:col>26</xdr:col>
                    <xdr:colOff>628650</xdr:colOff>
                    <xdr:row>75</xdr:row>
                    <xdr:rowOff>0</xdr:rowOff>
                  </to>
                </anchor>
              </controlPr>
            </control>
          </mc:Choice>
        </mc:AlternateContent>
        <mc:AlternateContent xmlns:mc="http://schemas.openxmlformats.org/markup-compatibility/2006">
          <mc:Choice Requires="x14">
            <control shapeId="1161" r:id="rId15" name="Group Box 137">
              <controlPr locked="0" defaultSize="0" print="0" autoFill="0" autoPict="0">
                <anchor moveWithCells="1">
                  <from>
                    <xdr:col>15</xdr:col>
                    <xdr:colOff>19050</xdr:colOff>
                    <xdr:row>186</xdr:row>
                    <xdr:rowOff>9525</xdr:rowOff>
                  </from>
                  <to>
                    <xdr:col>20</xdr:col>
                    <xdr:colOff>9525</xdr:colOff>
                    <xdr:row>188</xdr:row>
                    <xdr:rowOff>9525</xdr:rowOff>
                  </to>
                </anchor>
              </controlPr>
            </control>
          </mc:Choice>
        </mc:AlternateContent>
        <mc:AlternateContent xmlns:mc="http://schemas.openxmlformats.org/markup-compatibility/2006">
          <mc:Choice Requires="x14">
            <control shapeId="1165" r:id="rId16" name="Option Button 141">
              <controlPr locked="0" defaultSize="0" autoFill="0" autoLine="0" autoPict="0">
                <anchor moveWithCells="1">
                  <from>
                    <xdr:col>16</xdr:col>
                    <xdr:colOff>190500</xdr:colOff>
                    <xdr:row>186</xdr:row>
                    <xdr:rowOff>219075</xdr:rowOff>
                  </from>
                  <to>
                    <xdr:col>17</xdr:col>
                    <xdr:colOff>114300</xdr:colOff>
                    <xdr:row>186</xdr:row>
                    <xdr:rowOff>419100</xdr:rowOff>
                  </to>
                </anchor>
              </controlPr>
            </control>
          </mc:Choice>
        </mc:AlternateContent>
        <mc:AlternateContent xmlns:mc="http://schemas.openxmlformats.org/markup-compatibility/2006">
          <mc:Choice Requires="x14">
            <control shapeId="1166" r:id="rId17" name="Option Button 142">
              <controlPr locked="0" defaultSize="0" autoFill="0" autoLine="0" autoPict="0">
                <anchor moveWithCells="1">
                  <from>
                    <xdr:col>16</xdr:col>
                    <xdr:colOff>200025</xdr:colOff>
                    <xdr:row>187</xdr:row>
                    <xdr:rowOff>266700</xdr:rowOff>
                  </from>
                  <to>
                    <xdr:col>17</xdr:col>
                    <xdr:colOff>114300</xdr:colOff>
                    <xdr:row>187</xdr:row>
                    <xdr:rowOff>495300</xdr:rowOff>
                  </to>
                </anchor>
              </controlPr>
            </control>
          </mc:Choice>
        </mc:AlternateContent>
        <mc:AlternateContent xmlns:mc="http://schemas.openxmlformats.org/markup-compatibility/2006">
          <mc:Choice Requires="x14">
            <control shapeId="1167" r:id="rId18" name="Group Box 143">
              <controlPr locked="0" defaultSize="0" print="0" autoFill="0" autoPict="0">
                <anchor moveWithCells="1">
                  <from>
                    <xdr:col>15</xdr:col>
                    <xdr:colOff>0</xdr:colOff>
                    <xdr:row>188</xdr:row>
                    <xdr:rowOff>19050</xdr:rowOff>
                  </from>
                  <to>
                    <xdr:col>19</xdr:col>
                    <xdr:colOff>276225</xdr:colOff>
                    <xdr:row>193</xdr:row>
                    <xdr:rowOff>0</xdr:rowOff>
                  </to>
                </anchor>
              </controlPr>
            </control>
          </mc:Choice>
        </mc:AlternateContent>
        <mc:AlternateContent xmlns:mc="http://schemas.openxmlformats.org/markup-compatibility/2006">
          <mc:Choice Requires="x14">
            <control shapeId="1174" r:id="rId19" name="Group Box 150">
              <controlPr locked="0" defaultSize="0" print="0" autoFill="0" autoPict="0">
                <anchor moveWithCells="1">
                  <from>
                    <xdr:col>15</xdr:col>
                    <xdr:colOff>9525</xdr:colOff>
                    <xdr:row>192</xdr:row>
                    <xdr:rowOff>952500</xdr:rowOff>
                  </from>
                  <to>
                    <xdr:col>20</xdr:col>
                    <xdr:colOff>0</xdr:colOff>
                    <xdr:row>194</xdr:row>
                    <xdr:rowOff>9525</xdr:rowOff>
                  </to>
                </anchor>
              </controlPr>
            </control>
          </mc:Choice>
        </mc:AlternateContent>
        <mc:AlternateContent xmlns:mc="http://schemas.openxmlformats.org/markup-compatibility/2006">
          <mc:Choice Requires="x14">
            <control shapeId="1175" r:id="rId20" name="Option Button 151">
              <controlPr locked="0" defaultSize="0" autoFill="0" autoLine="0" autoPict="0">
                <anchor moveWithCells="1">
                  <from>
                    <xdr:col>16</xdr:col>
                    <xdr:colOff>238125</xdr:colOff>
                    <xdr:row>193</xdr:row>
                    <xdr:rowOff>485775</xdr:rowOff>
                  </from>
                  <to>
                    <xdr:col>17</xdr:col>
                    <xdr:colOff>257175</xdr:colOff>
                    <xdr:row>193</xdr:row>
                    <xdr:rowOff>704850</xdr:rowOff>
                  </to>
                </anchor>
              </controlPr>
            </control>
          </mc:Choice>
        </mc:AlternateContent>
        <mc:AlternateContent xmlns:mc="http://schemas.openxmlformats.org/markup-compatibility/2006">
          <mc:Choice Requires="x14">
            <control shapeId="1176" r:id="rId21" name="Group Box 152">
              <controlPr locked="0" defaultSize="0" print="0" autoFill="0" autoPict="0">
                <anchor moveWithCells="1">
                  <from>
                    <xdr:col>15</xdr:col>
                    <xdr:colOff>0</xdr:colOff>
                    <xdr:row>194</xdr:row>
                    <xdr:rowOff>19050</xdr:rowOff>
                  </from>
                  <to>
                    <xdr:col>20</xdr:col>
                    <xdr:colOff>9525</xdr:colOff>
                    <xdr:row>199</xdr:row>
                    <xdr:rowOff>0</xdr:rowOff>
                  </to>
                </anchor>
              </controlPr>
            </control>
          </mc:Choice>
        </mc:AlternateContent>
        <mc:AlternateContent xmlns:mc="http://schemas.openxmlformats.org/markup-compatibility/2006">
          <mc:Choice Requires="x14">
            <control shapeId="1177" r:id="rId22" name="Option Button 153">
              <controlPr locked="0" defaultSize="0" autoFill="0" autoLine="0" autoPict="0">
                <anchor moveWithCells="1">
                  <from>
                    <xdr:col>16</xdr:col>
                    <xdr:colOff>219075</xdr:colOff>
                    <xdr:row>194</xdr:row>
                    <xdr:rowOff>542925</xdr:rowOff>
                  </from>
                  <to>
                    <xdr:col>17</xdr:col>
                    <xdr:colOff>152400</xdr:colOff>
                    <xdr:row>194</xdr:row>
                    <xdr:rowOff>762000</xdr:rowOff>
                  </to>
                </anchor>
              </controlPr>
            </control>
          </mc:Choice>
        </mc:AlternateContent>
        <mc:AlternateContent xmlns:mc="http://schemas.openxmlformats.org/markup-compatibility/2006">
          <mc:Choice Requires="x14">
            <control shapeId="1178" r:id="rId23" name="Option Button 154">
              <controlPr locked="0" defaultSize="0" autoFill="0" autoLine="0" autoPict="0">
                <anchor moveWithCells="1">
                  <from>
                    <xdr:col>16</xdr:col>
                    <xdr:colOff>228600</xdr:colOff>
                    <xdr:row>195</xdr:row>
                    <xdr:rowOff>447675</xdr:rowOff>
                  </from>
                  <to>
                    <xdr:col>17</xdr:col>
                    <xdr:colOff>209550</xdr:colOff>
                    <xdr:row>195</xdr:row>
                    <xdr:rowOff>685800</xdr:rowOff>
                  </to>
                </anchor>
              </controlPr>
            </control>
          </mc:Choice>
        </mc:AlternateContent>
        <mc:AlternateContent xmlns:mc="http://schemas.openxmlformats.org/markup-compatibility/2006">
          <mc:Choice Requires="x14">
            <control shapeId="1179" r:id="rId24" name="Option Button 155">
              <controlPr locked="0" defaultSize="0" autoFill="0" autoLine="0" autoPict="0">
                <anchor moveWithCells="1">
                  <from>
                    <xdr:col>16</xdr:col>
                    <xdr:colOff>238125</xdr:colOff>
                    <xdr:row>196</xdr:row>
                    <xdr:rowOff>457200</xdr:rowOff>
                  </from>
                  <to>
                    <xdr:col>17</xdr:col>
                    <xdr:colOff>228600</xdr:colOff>
                    <xdr:row>196</xdr:row>
                    <xdr:rowOff>657225</xdr:rowOff>
                  </to>
                </anchor>
              </controlPr>
            </control>
          </mc:Choice>
        </mc:AlternateContent>
        <mc:AlternateContent xmlns:mc="http://schemas.openxmlformats.org/markup-compatibility/2006">
          <mc:Choice Requires="x14">
            <control shapeId="1180" r:id="rId25" name="Option Button 156">
              <controlPr locked="0" defaultSize="0" autoFill="0" autoLine="0" autoPict="0">
                <anchor moveWithCells="1">
                  <from>
                    <xdr:col>16</xdr:col>
                    <xdr:colOff>219075</xdr:colOff>
                    <xdr:row>197</xdr:row>
                    <xdr:rowOff>657225</xdr:rowOff>
                  </from>
                  <to>
                    <xdr:col>17</xdr:col>
                    <xdr:colOff>228600</xdr:colOff>
                    <xdr:row>197</xdr:row>
                    <xdr:rowOff>876300</xdr:rowOff>
                  </to>
                </anchor>
              </controlPr>
            </control>
          </mc:Choice>
        </mc:AlternateContent>
        <mc:AlternateContent xmlns:mc="http://schemas.openxmlformats.org/markup-compatibility/2006">
          <mc:Choice Requires="x14">
            <control shapeId="1181" r:id="rId26" name="Option Button 157">
              <controlPr locked="0" defaultSize="0" autoFill="0" autoLine="0" autoPict="0">
                <anchor moveWithCells="1">
                  <from>
                    <xdr:col>16</xdr:col>
                    <xdr:colOff>257175</xdr:colOff>
                    <xdr:row>198</xdr:row>
                    <xdr:rowOff>523875</xdr:rowOff>
                  </from>
                  <to>
                    <xdr:col>17</xdr:col>
                    <xdr:colOff>276225</xdr:colOff>
                    <xdr:row>198</xdr:row>
                    <xdr:rowOff>714375</xdr:rowOff>
                  </to>
                </anchor>
              </controlPr>
            </control>
          </mc:Choice>
        </mc:AlternateContent>
        <mc:AlternateContent xmlns:mc="http://schemas.openxmlformats.org/markup-compatibility/2006">
          <mc:Choice Requires="x14">
            <control shapeId="1184" r:id="rId27" name="Group Box 160">
              <controlPr locked="0" defaultSize="0" print="0" autoFill="0" autoPict="0">
                <anchor moveWithCells="1">
                  <from>
                    <xdr:col>15</xdr:col>
                    <xdr:colOff>9525</xdr:colOff>
                    <xdr:row>203</xdr:row>
                    <xdr:rowOff>19050</xdr:rowOff>
                  </from>
                  <to>
                    <xdr:col>20</xdr:col>
                    <xdr:colOff>0</xdr:colOff>
                    <xdr:row>205</xdr:row>
                    <xdr:rowOff>9525</xdr:rowOff>
                  </to>
                </anchor>
              </controlPr>
            </control>
          </mc:Choice>
        </mc:AlternateContent>
        <mc:AlternateContent xmlns:mc="http://schemas.openxmlformats.org/markup-compatibility/2006">
          <mc:Choice Requires="x14">
            <control shapeId="1185" r:id="rId28" name="Option Button 161">
              <controlPr locked="0" defaultSize="0" autoFill="0" autoLine="0" autoPict="0">
                <anchor moveWithCells="1">
                  <from>
                    <xdr:col>16</xdr:col>
                    <xdr:colOff>161925</xdr:colOff>
                    <xdr:row>203</xdr:row>
                    <xdr:rowOff>342900</xdr:rowOff>
                  </from>
                  <to>
                    <xdr:col>17</xdr:col>
                    <xdr:colOff>142875</xdr:colOff>
                    <xdr:row>203</xdr:row>
                    <xdr:rowOff>552450</xdr:rowOff>
                  </to>
                </anchor>
              </controlPr>
            </control>
          </mc:Choice>
        </mc:AlternateContent>
        <mc:AlternateContent xmlns:mc="http://schemas.openxmlformats.org/markup-compatibility/2006">
          <mc:Choice Requires="x14">
            <control shapeId="1186" r:id="rId29" name="Option Button 162">
              <controlPr locked="0" defaultSize="0" autoFill="0" autoLine="0" autoPict="0">
                <anchor moveWithCells="1">
                  <from>
                    <xdr:col>16</xdr:col>
                    <xdr:colOff>161925</xdr:colOff>
                    <xdr:row>204</xdr:row>
                    <xdr:rowOff>333375</xdr:rowOff>
                  </from>
                  <to>
                    <xdr:col>17</xdr:col>
                    <xdr:colOff>133350</xdr:colOff>
                    <xdr:row>204</xdr:row>
                    <xdr:rowOff>533400</xdr:rowOff>
                  </to>
                </anchor>
              </controlPr>
            </control>
          </mc:Choice>
        </mc:AlternateContent>
        <mc:AlternateContent xmlns:mc="http://schemas.openxmlformats.org/markup-compatibility/2006">
          <mc:Choice Requires="x14">
            <control shapeId="1187" r:id="rId30" name="Group Box 163">
              <controlPr locked="0" defaultSize="0" print="0" autoFill="0" autoPict="0">
                <anchor moveWithCells="1">
                  <from>
                    <xdr:col>15</xdr:col>
                    <xdr:colOff>19050</xdr:colOff>
                    <xdr:row>205</xdr:row>
                    <xdr:rowOff>9525</xdr:rowOff>
                  </from>
                  <to>
                    <xdr:col>20</xdr:col>
                    <xdr:colOff>9525</xdr:colOff>
                    <xdr:row>210</xdr:row>
                    <xdr:rowOff>9525</xdr:rowOff>
                  </to>
                </anchor>
              </controlPr>
            </control>
          </mc:Choice>
        </mc:AlternateContent>
        <mc:AlternateContent xmlns:mc="http://schemas.openxmlformats.org/markup-compatibility/2006">
          <mc:Choice Requires="x14">
            <control shapeId="1188" r:id="rId31" name="Option Button 164">
              <controlPr locked="0" defaultSize="0" autoFill="0" autoLine="0" autoPict="0">
                <anchor moveWithCells="1">
                  <from>
                    <xdr:col>16</xdr:col>
                    <xdr:colOff>161925</xdr:colOff>
                    <xdr:row>205</xdr:row>
                    <xdr:rowOff>361950</xdr:rowOff>
                  </from>
                  <to>
                    <xdr:col>17</xdr:col>
                    <xdr:colOff>142875</xdr:colOff>
                    <xdr:row>205</xdr:row>
                    <xdr:rowOff>571500</xdr:rowOff>
                  </to>
                </anchor>
              </controlPr>
            </control>
          </mc:Choice>
        </mc:AlternateContent>
        <mc:AlternateContent xmlns:mc="http://schemas.openxmlformats.org/markup-compatibility/2006">
          <mc:Choice Requires="x14">
            <control shapeId="1189" r:id="rId32" name="Option Button 165">
              <controlPr locked="0" defaultSize="0" autoFill="0" autoLine="0" autoPict="0">
                <anchor moveWithCells="1">
                  <from>
                    <xdr:col>16</xdr:col>
                    <xdr:colOff>180975</xdr:colOff>
                    <xdr:row>206</xdr:row>
                    <xdr:rowOff>361950</xdr:rowOff>
                  </from>
                  <to>
                    <xdr:col>17</xdr:col>
                    <xdr:colOff>161925</xdr:colOff>
                    <xdr:row>206</xdr:row>
                    <xdr:rowOff>571500</xdr:rowOff>
                  </to>
                </anchor>
              </controlPr>
            </control>
          </mc:Choice>
        </mc:AlternateContent>
        <mc:AlternateContent xmlns:mc="http://schemas.openxmlformats.org/markup-compatibility/2006">
          <mc:Choice Requires="x14">
            <control shapeId="1190" r:id="rId33" name="Option Button 166">
              <controlPr locked="0" defaultSize="0" autoFill="0" autoLine="0" autoPict="0">
                <anchor moveWithCells="1">
                  <from>
                    <xdr:col>16</xdr:col>
                    <xdr:colOff>190500</xdr:colOff>
                    <xdr:row>207</xdr:row>
                    <xdr:rowOff>361950</xdr:rowOff>
                  </from>
                  <to>
                    <xdr:col>17</xdr:col>
                    <xdr:colOff>190500</xdr:colOff>
                    <xdr:row>207</xdr:row>
                    <xdr:rowOff>571500</xdr:rowOff>
                  </to>
                </anchor>
              </controlPr>
            </control>
          </mc:Choice>
        </mc:AlternateContent>
        <mc:AlternateContent xmlns:mc="http://schemas.openxmlformats.org/markup-compatibility/2006">
          <mc:Choice Requires="x14">
            <control shapeId="1191" r:id="rId34" name="Option Button 167">
              <controlPr locked="0" defaultSize="0" autoFill="0" autoLine="0" autoPict="0">
                <anchor moveWithCells="1">
                  <from>
                    <xdr:col>16</xdr:col>
                    <xdr:colOff>200025</xdr:colOff>
                    <xdr:row>208</xdr:row>
                    <xdr:rowOff>371475</xdr:rowOff>
                  </from>
                  <to>
                    <xdr:col>17</xdr:col>
                    <xdr:colOff>209550</xdr:colOff>
                    <xdr:row>208</xdr:row>
                    <xdr:rowOff>581025</xdr:rowOff>
                  </to>
                </anchor>
              </controlPr>
            </control>
          </mc:Choice>
        </mc:AlternateContent>
        <mc:AlternateContent xmlns:mc="http://schemas.openxmlformats.org/markup-compatibility/2006">
          <mc:Choice Requires="x14">
            <control shapeId="1192" r:id="rId35" name="Option Button 168">
              <controlPr locked="0" defaultSize="0" autoFill="0" autoLine="0" autoPict="0">
                <anchor moveWithCells="1">
                  <from>
                    <xdr:col>16</xdr:col>
                    <xdr:colOff>219075</xdr:colOff>
                    <xdr:row>209</xdr:row>
                    <xdr:rowOff>361950</xdr:rowOff>
                  </from>
                  <to>
                    <xdr:col>17</xdr:col>
                    <xdr:colOff>209550</xdr:colOff>
                    <xdr:row>209</xdr:row>
                    <xdr:rowOff>581025</xdr:rowOff>
                  </to>
                </anchor>
              </controlPr>
            </control>
          </mc:Choice>
        </mc:AlternateContent>
        <mc:AlternateContent xmlns:mc="http://schemas.openxmlformats.org/markup-compatibility/2006">
          <mc:Choice Requires="x14">
            <control shapeId="1198" r:id="rId36" name="Group Box 174">
              <controlPr locked="0" defaultSize="0" print="0" autoFill="0" autoPict="0">
                <anchor moveWithCells="1">
                  <from>
                    <xdr:col>15</xdr:col>
                    <xdr:colOff>19050</xdr:colOff>
                    <xdr:row>213</xdr:row>
                    <xdr:rowOff>9525</xdr:rowOff>
                  </from>
                  <to>
                    <xdr:col>20</xdr:col>
                    <xdr:colOff>0</xdr:colOff>
                    <xdr:row>218</xdr:row>
                    <xdr:rowOff>9525</xdr:rowOff>
                  </to>
                </anchor>
              </controlPr>
            </control>
          </mc:Choice>
        </mc:AlternateContent>
        <mc:AlternateContent xmlns:mc="http://schemas.openxmlformats.org/markup-compatibility/2006">
          <mc:Choice Requires="x14">
            <control shapeId="1199" r:id="rId37" name="Option Button 175">
              <controlPr locked="0" defaultSize="0" autoFill="0" autoLine="0" autoPict="0">
                <anchor moveWithCells="1">
                  <from>
                    <xdr:col>16</xdr:col>
                    <xdr:colOff>171450</xdr:colOff>
                    <xdr:row>213</xdr:row>
                    <xdr:rowOff>638175</xdr:rowOff>
                  </from>
                  <to>
                    <xdr:col>17</xdr:col>
                    <xdr:colOff>142875</xdr:colOff>
                    <xdr:row>213</xdr:row>
                    <xdr:rowOff>847725</xdr:rowOff>
                  </to>
                </anchor>
              </controlPr>
            </control>
          </mc:Choice>
        </mc:AlternateContent>
        <mc:AlternateContent xmlns:mc="http://schemas.openxmlformats.org/markup-compatibility/2006">
          <mc:Choice Requires="x14">
            <control shapeId="1200" r:id="rId38" name="Option Button 176">
              <controlPr locked="0" defaultSize="0" autoFill="0" autoLine="0" autoPict="0">
                <anchor moveWithCells="1">
                  <from>
                    <xdr:col>16</xdr:col>
                    <xdr:colOff>219075</xdr:colOff>
                    <xdr:row>214</xdr:row>
                    <xdr:rowOff>714375</xdr:rowOff>
                  </from>
                  <to>
                    <xdr:col>17</xdr:col>
                    <xdr:colOff>219075</xdr:colOff>
                    <xdr:row>214</xdr:row>
                    <xdr:rowOff>923925</xdr:rowOff>
                  </to>
                </anchor>
              </controlPr>
            </control>
          </mc:Choice>
        </mc:AlternateContent>
        <mc:AlternateContent xmlns:mc="http://schemas.openxmlformats.org/markup-compatibility/2006">
          <mc:Choice Requires="x14">
            <control shapeId="1201" r:id="rId39" name="Option Button 177">
              <controlPr locked="0" defaultSize="0" autoFill="0" autoLine="0" autoPict="0">
                <anchor moveWithCells="1">
                  <from>
                    <xdr:col>16</xdr:col>
                    <xdr:colOff>209550</xdr:colOff>
                    <xdr:row>215</xdr:row>
                    <xdr:rowOff>609600</xdr:rowOff>
                  </from>
                  <to>
                    <xdr:col>17</xdr:col>
                    <xdr:colOff>209550</xdr:colOff>
                    <xdr:row>215</xdr:row>
                    <xdr:rowOff>809625</xdr:rowOff>
                  </to>
                </anchor>
              </controlPr>
            </control>
          </mc:Choice>
        </mc:AlternateContent>
        <mc:AlternateContent xmlns:mc="http://schemas.openxmlformats.org/markup-compatibility/2006">
          <mc:Choice Requires="x14">
            <control shapeId="1202" r:id="rId40" name="Option Button 178">
              <controlPr locked="0" defaultSize="0" autoFill="0" autoLine="0" autoPict="0">
                <anchor moveWithCells="1">
                  <from>
                    <xdr:col>16</xdr:col>
                    <xdr:colOff>228600</xdr:colOff>
                    <xdr:row>216</xdr:row>
                    <xdr:rowOff>742950</xdr:rowOff>
                  </from>
                  <to>
                    <xdr:col>17</xdr:col>
                    <xdr:colOff>219075</xdr:colOff>
                    <xdr:row>216</xdr:row>
                    <xdr:rowOff>962025</xdr:rowOff>
                  </to>
                </anchor>
              </controlPr>
            </control>
          </mc:Choice>
        </mc:AlternateContent>
        <mc:AlternateContent xmlns:mc="http://schemas.openxmlformats.org/markup-compatibility/2006">
          <mc:Choice Requires="x14">
            <control shapeId="1203" r:id="rId41" name="Option Button 179">
              <controlPr locked="0" defaultSize="0" autoFill="0" autoLine="0" autoPict="0">
                <anchor moveWithCells="1">
                  <from>
                    <xdr:col>16</xdr:col>
                    <xdr:colOff>219075</xdr:colOff>
                    <xdr:row>217</xdr:row>
                    <xdr:rowOff>685800</xdr:rowOff>
                  </from>
                  <to>
                    <xdr:col>17</xdr:col>
                    <xdr:colOff>209550</xdr:colOff>
                    <xdr:row>217</xdr:row>
                    <xdr:rowOff>914400</xdr:rowOff>
                  </to>
                </anchor>
              </controlPr>
            </control>
          </mc:Choice>
        </mc:AlternateContent>
        <mc:AlternateContent xmlns:mc="http://schemas.openxmlformats.org/markup-compatibility/2006">
          <mc:Choice Requires="x14">
            <control shapeId="1204" r:id="rId42" name="Group Box 180">
              <controlPr locked="0" defaultSize="0" print="0" autoFill="0" autoPict="0">
                <anchor moveWithCells="1">
                  <from>
                    <xdr:col>15</xdr:col>
                    <xdr:colOff>19050</xdr:colOff>
                    <xdr:row>210</xdr:row>
                    <xdr:rowOff>0</xdr:rowOff>
                  </from>
                  <to>
                    <xdr:col>20</xdr:col>
                    <xdr:colOff>0</xdr:colOff>
                    <xdr:row>212</xdr:row>
                    <xdr:rowOff>19050</xdr:rowOff>
                  </to>
                </anchor>
              </controlPr>
            </control>
          </mc:Choice>
        </mc:AlternateContent>
        <mc:AlternateContent xmlns:mc="http://schemas.openxmlformats.org/markup-compatibility/2006">
          <mc:Choice Requires="x14">
            <control shapeId="1205" r:id="rId43" name="Option Button 181">
              <controlPr locked="0" defaultSize="0" autoFill="0" autoLine="0" autoPict="0">
                <anchor moveWithCells="1">
                  <from>
                    <xdr:col>16</xdr:col>
                    <xdr:colOff>180975</xdr:colOff>
                    <xdr:row>210</xdr:row>
                    <xdr:rowOff>990600</xdr:rowOff>
                  </from>
                  <to>
                    <xdr:col>17</xdr:col>
                    <xdr:colOff>228600</xdr:colOff>
                    <xdr:row>210</xdr:row>
                    <xdr:rowOff>1219200</xdr:rowOff>
                  </to>
                </anchor>
              </controlPr>
            </control>
          </mc:Choice>
        </mc:AlternateContent>
        <mc:AlternateContent xmlns:mc="http://schemas.openxmlformats.org/markup-compatibility/2006">
          <mc:Choice Requires="x14">
            <control shapeId="1206" r:id="rId44" name="Option Button 182">
              <controlPr locked="0" defaultSize="0" autoFill="0" autoLine="0" autoPict="0">
                <anchor moveWithCells="1">
                  <from>
                    <xdr:col>16</xdr:col>
                    <xdr:colOff>190500</xdr:colOff>
                    <xdr:row>211</xdr:row>
                    <xdr:rowOff>581025</xdr:rowOff>
                  </from>
                  <to>
                    <xdr:col>17</xdr:col>
                    <xdr:colOff>209550</xdr:colOff>
                    <xdr:row>211</xdr:row>
                    <xdr:rowOff>800100</xdr:rowOff>
                  </to>
                </anchor>
              </controlPr>
            </control>
          </mc:Choice>
        </mc:AlternateContent>
        <mc:AlternateContent xmlns:mc="http://schemas.openxmlformats.org/markup-compatibility/2006">
          <mc:Choice Requires="x14">
            <control shapeId="1208" r:id="rId45" name="Group Box 184">
              <controlPr locked="0" defaultSize="0" print="0" autoFill="0" autoPict="0">
                <anchor moveWithCells="1">
                  <from>
                    <xdr:col>15</xdr:col>
                    <xdr:colOff>0</xdr:colOff>
                    <xdr:row>222</xdr:row>
                    <xdr:rowOff>9525</xdr:rowOff>
                  </from>
                  <to>
                    <xdr:col>20</xdr:col>
                    <xdr:colOff>0</xdr:colOff>
                    <xdr:row>223</xdr:row>
                    <xdr:rowOff>9525</xdr:rowOff>
                  </to>
                </anchor>
              </controlPr>
            </control>
          </mc:Choice>
        </mc:AlternateContent>
        <mc:AlternateContent xmlns:mc="http://schemas.openxmlformats.org/markup-compatibility/2006">
          <mc:Choice Requires="x14">
            <control shapeId="1209" r:id="rId46" name="Option Button 185">
              <controlPr locked="0" defaultSize="0" autoFill="0" autoLine="0" autoPict="0">
                <anchor moveWithCells="1">
                  <from>
                    <xdr:col>16</xdr:col>
                    <xdr:colOff>180975</xdr:colOff>
                    <xdr:row>222</xdr:row>
                    <xdr:rowOff>762000</xdr:rowOff>
                  </from>
                  <to>
                    <xdr:col>17</xdr:col>
                    <xdr:colOff>171450</xdr:colOff>
                    <xdr:row>222</xdr:row>
                    <xdr:rowOff>971550</xdr:rowOff>
                  </to>
                </anchor>
              </controlPr>
            </control>
          </mc:Choice>
        </mc:AlternateContent>
        <mc:AlternateContent xmlns:mc="http://schemas.openxmlformats.org/markup-compatibility/2006">
          <mc:Choice Requires="x14">
            <control shapeId="1210" r:id="rId47" name="Group Box 186">
              <controlPr locked="0" defaultSize="0" print="0" autoFill="0" autoPict="0">
                <anchor moveWithCells="1">
                  <from>
                    <xdr:col>15</xdr:col>
                    <xdr:colOff>9525</xdr:colOff>
                    <xdr:row>223</xdr:row>
                    <xdr:rowOff>0</xdr:rowOff>
                  </from>
                  <to>
                    <xdr:col>20</xdr:col>
                    <xdr:colOff>9525</xdr:colOff>
                    <xdr:row>224</xdr:row>
                    <xdr:rowOff>19050</xdr:rowOff>
                  </to>
                </anchor>
              </controlPr>
            </control>
          </mc:Choice>
        </mc:AlternateContent>
        <mc:AlternateContent xmlns:mc="http://schemas.openxmlformats.org/markup-compatibility/2006">
          <mc:Choice Requires="x14">
            <control shapeId="1211" r:id="rId48" name="Option Button 187">
              <controlPr locked="0" defaultSize="0" autoFill="0" autoLine="0" autoPict="0">
                <anchor moveWithCells="1">
                  <from>
                    <xdr:col>16</xdr:col>
                    <xdr:colOff>190500</xdr:colOff>
                    <xdr:row>223</xdr:row>
                    <xdr:rowOff>819150</xdr:rowOff>
                  </from>
                  <to>
                    <xdr:col>17</xdr:col>
                    <xdr:colOff>209550</xdr:colOff>
                    <xdr:row>223</xdr:row>
                    <xdr:rowOff>1038225</xdr:rowOff>
                  </to>
                </anchor>
              </controlPr>
            </control>
          </mc:Choice>
        </mc:AlternateContent>
        <mc:AlternateContent xmlns:mc="http://schemas.openxmlformats.org/markup-compatibility/2006">
          <mc:Choice Requires="x14">
            <control shapeId="1212" r:id="rId49" name="Group Box 188">
              <controlPr locked="0" defaultSize="0" print="0" autoFill="0" autoPict="0">
                <anchor moveWithCells="1">
                  <from>
                    <xdr:col>15</xdr:col>
                    <xdr:colOff>9525</xdr:colOff>
                    <xdr:row>224</xdr:row>
                    <xdr:rowOff>9525</xdr:rowOff>
                  </from>
                  <to>
                    <xdr:col>20</xdr:col>
                    <xdr:colOff>0</xdr:colOff>
                    <xdr:row>229</xdr:row>
                    <xdr:rowOff>9525</xdr:rowOff>
                  </to>
                </anchor>
              </controlPr>
            </control>
          </mc:Choice>
        </mc:AlternateContent>
        <mc:AlternateContent xmlns:mc="http://schemas.openxmlformats.org/markup-compatibility/2006">
          <mc:Choice Requires="x14">
            <control shapeId="1214" r:id="rId50" name="Option Button 190">
              <controlPr locked="0" defaultSize="0" autoFill="0" autoLine="0" autoPict="0">
                <anchor moveWithCells="1">
                  <from>
                    <xdr:col>16</xdr:col>
                    <xdr:colOff>190500</xdr:colOff>
                    <xdr:row>225</xdr:row>
                    <xdr:rowOff>581025</xdr:rowOff>
                  </from>
                  <to>
                    <xdr:col>17</xdr:col>
                    <xdr:colOff>190500</xdr:colOff>
                    <xdr:row>225</xdr:row>
                    <xdr:rowOff>809625</xdr:rowOff>
                  </to>
                </anchor>
              </controlPr>
            </control>
          </mc:Choice>
        </mc:AlternateContent>
        <mc:AlternateContent xmlns:mc="http://schemas.openxmlformats.org/markup-compatibility/2006">
          <mc:Choice Requires="x14">
            <control shapeId="1215" r:id="rId51" name="Option Button 191">
              <controlPr locked="0" defaultSize="0" autoFill="0" autoLine="0" autoPict="0">
                <anchor moveWithCells="1">
                  <from>
                    <xdr:col>16</xdr:col>
                    <xdr:colOff>209550</xdr:colOff>
                    <xdr:row>226</xdr:row>
                    <xdr:rowOff>504825</xdr:rowOff>
                  </from>
                  <to>
                    <xdr:col>18</xdr:col>
                    <xdr:colOff>57150</xdr:colOff>
                    <xdr:row>226</xdr:row>
                    <xdr:rowOff>723900</xdr:rowOff>
                  </to>
                </anchor>
              </controlPr>
            </control>
          </mc:Choice>
        </mc:AlternateContent>
        <mc:AlternateContent xmlns:mc="http://schemas.openxmlformats.org/markup-compatibility/2006">
          <mc:Choice Requires="x14">
            <control shapeId="1216" r:id="rId52" name="Option Button 192">
              <controlPr locked="0" defaultSize="0" autoFill="0" autoLine="0" autoPict="0">
                <anchor moveWithCells="1">
                  <from>
                    <xdr:col>16</xdr:col>
                    <xdr:colOff>190500</xdr:colOff>
                    <xdr:row>227</xdr:row>
                    <xdr:rowOff>723900</xdr:rowOff>
                  </from>
                  <to>
                    <xdr:col>17</xdr:col>
                    <xdr:colOff>257175</xdr:colOff>
                    <xdr:row>227</xdr:row>
                    <xdr:rowOff>942975</xdr:rowOff>
                  </to>
                </anchor>
              </controlPr>
            </control>
          </mc:Choice>
        </mc:AlternateContent>
        <mc:AlternateContent xmlns:mc="http://schemas.openxmlformats.org/markup-compatibility/2006">
          <mc:Choice Requires="x14">
            <control shapeId="1217" r:id="rId53" name="Option Button 193">
              <controlPr locked="0" defaultSize="0" autoFill="0" autoLine="0" autoPict="0">
                <anchor moveWithCells="1">
                  <from>
                    <xdr:col>16</xdr:col>
                    <xdr:colOff>190500</xdr:colOff>
                    <xdr:row>228</xdr:row>
                    <xdr:rowOff>657225</xdr:rowOff>
                  </from>
                  <to>
                    <xdr:col>18</xdr:col>
                    <xdr:colOff>9525</xdr:colOff>
                    <xdr:row>228</xdr:row>
                    <xdr:rowOff>866775</xdr:rowOff>
                  </to>
                </anchor>
              </controlPr>
            </control>
          </mc:Choice>
        </mc:AlternateContent>
        <mc:AlternateContent xmlns:mc="http://schemas.openxmlformats.org/markup-compatibility/2006">
          <mc:Choice Requires="x14">
            <control shapeId="1220" r:id="rId54" name="Group Box 196">
              <controlPr locked="0" defaultSize="0" print="0" autoFill="0" autoPict="0">
                <anchor moveWithCells="1">
                  <from>
                    <xdr:col>15</xdr:col>
                    <xdr:colOff>19050</xdr:colOff>
                    <xdr:row>229</xdr:row>
                    <xdr:rowOff>19050</xdr:rowOff>
                  </from>
                  <to>
                    <xdr:col>20</xdr:col>
                    <xdr:colOff>9525</xdr:colOff>
                    <xdr:row>230</xdr:row>
                    <xdr:rowOff>19050</xdr:rowOff>
                  </to>
                </anchor>
              </controlPr>
            </control>
          </mc:Choice>
        </mc:AlternateContent>
        <mc:AlternateContent xmlns:mc="http://schemas.openxmlformats.org/markup-compatibility/2006">
          <mc:Choice Requires="x14">
            <control shapeId="1221" r:id="rId55" name="Option Button 197">
              <controlPr locked="0" defaultSize="0" autoFill="0" autoLine="0" autoPict="0">
                <anchor moveWithCells="1">
                  <from>
                    <xdr:col>16</xdr:col>
                    <xdr:colOff>209550</xdr:colOff>
                    <xdr:row>229</xdr:row>
                    <xdr:rowOff>314325</xdr:rowOff>
                  </from>
                  <to>
                    <xdr:col>17</xdr:col>
                    <xdr:colOff>200025</xdr:colOff>
                    <xdr:row>229</xdr:row>
                    <xdr:rowOff>523875</xdr:rowOff>
                  </to>
                </anchor>
              </controlPr>
            </control>
          </mc:Choice>
        </mc:AlternateContent>
        <mc:AlternateContent xmlns:mc="http://schemas.openxmlformats.org/markup-compatibility/2006">
          <mc:Choice Requires="x14">
            <control shapeId="1222" r:id="rId56" name="Option Button 198">
              <controlPr locked="0" defaultSize="0" autoFill="0" autoLine="0" autoPict="0">
                <anchor moveWithCells="1">
                  <from>
                    <xdr:col>16</xdr:col>
                    <xdr:colOff>209550</xdr:colOff>
                    <xdr:row>224</xdr:row>
                    <xdr:rowOff>619125</xdr:rowOff>
                  </from>
                  <to>
                    <xdr:col>17</xdr:col>
                    <xdr:colOff>238125</xdr:colOff>
                    <xdr:row>224</xdr:row>
                    <xdr:rowOff>800100</xdr:rowOff>
                  </to>
                </anchor>
              </controlPr>
            </control>
          </mc:Choice>
        </mc:AlternateContent>
        <mc:AlternateContent xmlns:mc="http://schemas.openxmlformats.org/markup-compatibility/2006">
          <mc:Choice Requires="x14">
            <control shapeId="1223" r:id="rId57" name="Group Box 199">
              <controlPr locked="0" defaultSize="0" print="0" autoFill="0" autoPict="0">
                <anchor moveWithCells="1">
                  <from>
                    <xdr:col>15</xdr:col>
                    <xdr:colOff>9525</xdr:colOff>
                    <xdr:row>233</xdr:row>
                    <xdr:rowOff>1381125</xdr:rowOff>
                  </from>
                  <to>
                    <xdr:col>20</xdr:col>
                    <xdr:colOff>0</xdr:colOff>
                    <xdr:row>237</xdr:row>
                    <xdr:rowOff>9525</xdr:rowOff>
                  </to>
                </anchor>
              </controlPr>
            </control>
          </mc:Choice>
        </mc:AlternateContent>
        <mc:AlternateContent xmlns:mc="http://schemas.openxmlformats.org/markup-compatibility/2006">
          <mc:Choice Requires="x14">
            <control shapeId="1224" r:id="rId58" name="Option Button 200">
              <controlPr locked="0" defaultSize="0" autoFill="0" autoLine="0" autoPict="0">
                <anchor moveWithCells="1">
                  <from>
                    <xdr:col>16</xdr:col>
                    <xdr:colOff>161925</xdr:colOff>
                    <xdr:row>234</xdr:row>
                    <xdr:rowOff>314325</xdr:rowOff>
                  </from>
                  <to>
                    <xdr:col>17</xdr:col>
                    <xdr:colOff>152400</xdr:colOff>
                    <xdr:row>234</xdr:row>
                    <xdr:rowOff>523875</xdr:rowOff>
                  </to>
                </anchor>
              </controlPr>
            </control>
          </mc:Choice>
        </mc:AlternateContent>
        <mc:AlternateContent xmlns:mc="http://schemas.openxmlformats.org/markup-compatibility/2006">
          <mc:Choice Requires="x14">
            <control shapeId="1225" r:id="rId59" name="Option Button 201">
              <controlPr locked="0" defaultSize="0" autoFill="0" autoLine="0" autoPict="0">
                <anchor moveWithCells="1">
                  <from>
                    <xdr:col>16</xdr:col>
                    <xdr:colOff>161925</xdr:colOff>
                    <xdr:row>235</xdr:row>
                    <xdr:rowOff>371475</xdr:rowOff>
                  </from>
                  <to>
                    <xdr:col>17</xdr:col>
                    <xdr:colOff>123825</xdr:colOff>
                    <xdr:row>235</xdr:row>
                    <xdr:rowOff>600075</xdr:rowOff>
                  </to>
                </anchor>
              </controlPr>
            </control>
          </mc:Choice>
        </mc:AlternateContent>
        <mc:AlternateContent xmlns:mc="http://schemas.openxmlformats.org/markup-compatibility/2006">
          <mc:Choice Requires="x14">
            <control shapeId="1226" r:id="rId60" name="Option Button 202">
              <controlPr locked="0" defaultSize="0" autoFill="0" autoLine="0" autoPict="0">
                <anchor moveWithCells="1">
                  <from>
                    <xdr:col>16</xdr:col>
                    <xdr:colOff>152400</xdr:colOff>
                    <xdr:row>236</xdr:row>
                    <xdr:rowOff>514350</xdr:rowOff>
                  </from>
                  <to>
                    <xdr:col>17</xdr:col>
                    <xdr:colOff>161925</xdr:colOff>
                    <xdr:row>236</xdr:row>
                    <xdr:rowOff>733425</xdr:rowOff>
                  </to>
                </anchor>
              </controlPr>
            </control>
          </mc:Choice>
        </mc:AlternateContent>
        <mc:AlternateContent xmlns:mc="http://schemas.openxmlformats.org/markup-compatibility/2006">
          <mc:Choice Requires="x14">
            <control shapeId="1227" r:id="rId61" name="Group Box 203">
              <controlPr locked="0" defaultSize="0" print="0" autoFill="0" autoPict="0">
                <anchor moveWithCells="1">
                  <from>
                    <xdr:col>15</xdr:col>
                    <xdr:colOff>9525</xdr:colOff>
                    <xdr:row>237</xdr:row>
                    <xdr:rowOff>9525</xdr:rowOff>
                  </from>
                  <to>
                    <xdr:col>20</xdr:col>
                    <xdr:colOff>9525</xdr:colOff>
                    <xdr:row>238</xdr:row>
                    <xdr:rowOff>9525</xdr:rowOff>
                  </to>
                </anchor>
              </controlPr>
            </control>
          </mc:Choice>
        </mc:AlternateContent>
        <mc:AlternateContent xmlns:mc="http://schemas.openxmlformats.org/markup-compatibility/2006">
          <mc:Choice Requires="x14">
            <control shapeId="1228" r:id="rId62" name="Option Button 204">
              <controlPr locked="0" defaultSize="0" autoFill="0" autoLine="0" autoPict="0">
                <anchor moveWithCells="1">
                  <from>
                    <xdr:col>16</xdr:col>
                    <xdr:colOff>180975</xdr:colOff>
                    <xdr:row>237</xdr:row>
                    <xdr:rowOff>781050</xdr:rowOff>
                  </from>
                  <to>
                    <xdr:col>17</xdr:col>
                    <xdr:colOff>171450</xdr:colOff>
                    <xdr:row>237</xdr:row>
                    <xdr:rowOff>990600</xdr:rowOff>
                  </to>
                </anchor>
              </controlPr>
            </control>
          </mc:Choice>
        </mc:AlternateContent>
        <mc:AlternateContent xmlns:mc="http://schemas.openxmlformats.org/markup-compatibility/2006">
          <mc:Choice Requires="x14">
            <control shapeId="1229" r:id="rId63" name="Group Box 205">
              <controlPr locked="0" defaultSize="0" print="0" autoFill="0" autoPict="0">
                <anchor moveWithCells="1">
                  <from>
                    <xdr:col>15</xdr:col>
                    <xdr:colOff>0</xdr:colOff>
                    <xdr:row>238</xdr:row>
                    <xdr:rowOff>9525</xdr:rowOff>
                  </from>
                  <to>
                    <xdr:col>20</xdr:col>
                    <xdr:colOff>9525</xdr:colOff>
                    <xdr:row>241</xdr:row>
                    <xdr:rowOff>0</xdr:rowOff>
                  </to>
                </anchor>
              </controlPr>
            </control>
          </mc:Choice>
        </mc:AlternateContent>
        <mc:AlternateContent xmlns:mc="http://schemas.openxmlformats.org/markup-compatibility/2006">
          <mc:Choice Requires="x14">
            <control shapeId="1230" r:id="rId64" name="Option Button 206">
              <controlPr locked="0" defaultSize="0" autoFill="0" autoLine="0" autoPict="0">
                <anchor moveWithCells="1">
                  <from>
                    <xdr:col>16</xdr:col>
                    <xdr:colOff>171450</xdr:colOff>
                    <xdr:row>238</xdr:row>
                    <xdr:rowOff>180975</xdr:rowOff>
                  </from>
                  <to>
                    <xdr:col>17</xdr:col>
                    <xdr:colOff>142875</xdr:colOff>
                    <xdr:row>238</xdr:row>
                    <xdr:rowOff>400050</xdr:rowOff>
                  </to>
                </anchor>
              </controlPr>
            </control>
          </mc:Choice>
        </mc:AlternateContent>
        <mc:AlternateContent xmlns:mc="http://schemas.openxmlformats.org/markup-compatibility/2006">
          <mc:Choice Requires="x14">
            <control shapeId="1231" r:id="rId65" name="Option Button 207">
              <controlPr locked="0" defaultSize="0" autoFill="0" autoLine="0" autoPict="0">
                <anchor moveWithCells="1">
                  <from>
                    <xdr:col>16</xdr:col>
                    <xdr:colOff>180975</xdr:colOff>
                    <xdr:row>239</xdr:row>
                    <xdr:rowOff>142875</xdr:rowOff>
                  </from>
                  <to>
                    <xdr:col>17</xdr:col>
                    <xdr:colOff>161925</xdr:colOff>
                    <xdr:row>239</xdr:row>
                    <xdr:rowOff>361950</xdr:rowOff>
                  </to>
                </anchor>
              </controlPr>
            </control>
          </mc:Choice>
        </mc:AlternateContent>
        <mc:AlternateContent xmlns:mc="http://schemas.openxmlformats.org/markup-compatibility/2006">
          <mc:Choice Requires="x14">
            <control shapeId="1232" r:id="rId66" name="Option Button 208">
              <controlPr locked="0" defaultSize="0" autoFill="0" autoLine="0" autoPict="0">
                <anchor moveWithCells="1">
                  <from>
                    <xdr:col>16</xdr:col>
                    <xdr:colOff>180975</xdr:colOff>
                    <xdr:row>240</xdr:row>
                    <xdr:rowOff>142875</xdr:rowOff>
                  </from>
                  <to>
                    <xdr:col>17</xdr:col>
                    <xdr:colOff>152400</xdr:colOff>
                    <xdr:row>240</xdr:row>
                    <xdr:rowOff>361950</xdr:rowOff>
                  </to>
                </anchor>
              </controlPr>
            </control>
          </mc:Choice>
        </mc:AlternateContent>
        <mc:AlternateContent xmlns:mc="http://schemas.openxmlformats.org/markup-compatibility/2006">
          <mc:Choice Requires="x14">
            <control shapeId="1233" r:id="rId67" name="Group Box 209">
              <controlPr locked="0" defaultSize="0" print="0" autoFill="0" autoPict="0">
                <anchor moveWithCells="1">
                  <from>
                    <xdr:col>15</xdr:col>
                    <xdr:colOff>0</xdr:colOff>
                    <xdr:row>245</xdr:row>
                    <xdr:rowOff>9525</xdr:rowOff>
                  </from>
                  <to>
                    <xdr:col>20</xdr:col>
                    <xdr:colOff>0</xdr:colOff>
                    <xdr:row>246</xdr:row>
                    <xdr:rowOff>9525</xdr:rowOff>
                  </to>
                </anchor>
              </controlPr>
            </control>
          </mc:Choice>
        </mc:AlternateContent>
        <mc:AlternateContent xmlns:mc="http://schemas.openxmlformats.org/markup-compatibility/2006">
          <mc:Choice Requires="x14">
            <control shapeId="1234" r:id="rId68" name="Option Button 210">
              <controlPr locked="0" defaultSize="0" autoFill="0" autoLine="0" autoPict="0">
                <anchor moveWithCells="1">
                  <from>
                    <xdr:col>16</xdr:col>
                    <xdr:colOff>180975</xdr:colOff>
                    <xdr:row>245</xdr:row>
                    <xdr:rowOff>361950</xdr:rowOff>
                  </from>
                  <to>
                    <xdr:col>17</xdr:col>
                    <xdr:colOff>161925</xdr:colOff>
                    <xdr:row>245</xdr:row>
                    <xdr:rowOff>571500</xdr:rowOff>
                  </to>
                </anchor>
              </controlPr>
            </control>
          </mc:Choice>
        </mc:AlternateContent>
        <mc:AlternateContent xmlns:mc="http://schemas.openxmlformats.org/markup-compatibility/2006">
          <mc:Choice Requires="x14">
            <control shapeId="1235" r:id="rId69" name="Group Box 211">
              <controlPr locked="0" defaultSize="0" print="0" autoFill="0" autoPict="0">
                <anchor moveWithCells="1">
                  <from>
                    <xdr:col>15</xdr:col>
                    <xdr:colOff>9525</xdr:colOff>
                    <xdr:row>246</xdr:row>
                    <xdr:rowOff>9525</xdr:rowOff>
                  </from>
                  <to>
                    <xdr:col>20</xdr:col>
                    <xdr:colOff>9525</xdr:colOff>
                    <xdr:row>251</xdr:row>
                    <xdr:rowOff>0</xdr:rowOff>
                  </to>
                </anchor>
              </controlPr>
            </control>
          </mc:Choice>
        </mc:AlternateContent>
        <mc:AlternateContent xmlns:mc="http://schemas.openxmlformats.org/markup-compatibility/2006">
          <mc:Choice Requires="x14">
            <control shapeId="1236" r:id="rId70" name="Option Button 212">
              <controlPr locked="0" defaultSize="0" autoFill="0" autoLine="0" autoPict="0">
                <anchor moveWithCells="1">
                  <from>
                    <xdr:col>16</xdr:col>
                    <xdr:colOff>209550</xdr:colOff>
                    <xdr:row>246</xdr:row>
                    <xdr:rowOff>723900</xdr:rowOff>
                  </from>
                  <to>
                    <xdr:col>17</xdr:col>
                    <xdr:colOff>200025</xdr:colOff>
                    <xdr:row>246</xdr:row>
                    <xdr:rowOff>933450</xdr:rowOff>
                  </to>
                </anchor>
              </controlPr>
            </control>
          </mc:Choice>
        </mc:AlternateContent>
        <mc:AlternateContent xmlns:mc="http://schemas.openxmlformats.org/markup-compatibility/2006">
          <mc:Choice Requires="x14">
            <control shapeId="1237" r:id="rId71" name="Option Button 213">
              <controlPr locked="0" defaultSize="0" autoFill="0" autoLine="0" autoPict="0">
                <anchor moveWithCells="1">
                  <from>
                    <xdr:col>16</xdr:col>
                    <xdr:colOff>190500</xdr:colOff>
                    <xdr:row>247</xdr:row>
                    <xdr:rowOff>714375</xdr:rowOff>
                  </from>
                  <to>
                    <xdr:col>17</xdr:col>
                    <xdr:colOff>190500</xdr:colOff>
                    <xdr:row>247</xdr:row>
                    <xdr:rowOff>914400</xdr:rowOff>
                  </to>
                </anchor>
              </controlPr>
            </control>
          </mc:Choice>
        </mc:AlternateContent>
        <mc:AlternateContent xmlns:mc="http://schemas.openxmlformats.org/markup-compatibility/2006">
          <mc:Choice Requires="x14">
            <control shapeId="1238" r:id="rId72" name="Option Button 214">
              <controlPr locked="0" defaultSize="0" autoFill="0" autoLine="0" autoPict="0">
                <anchor moveWithCells="1">
                  <from>
                    <xdr:col>16</xdr:col>
                    <xdr:colOff>209550</xdr:colOff>
                    <xdr:row>248</xdr:row>
                    <xdr:rowOff>609600</xdr:rowOff>
                  </from>
                  <to>
                    <xdr:col>17</xdr:col>
                    <xdr:colOff>219075</xdr:colOff>
                    <xdr:row>248</xdr:row>
                    <xdr:rowOff>809625</xdr:rowOff>
                  </to>
                </anchor>
              </controlPr>
            </control>
          </mc:Choice>
        </mc:AlternateContent>
        <mc:AlternateContent xmlns:mc="http://schemas.openxmlformats.org/markup-compatibility/2006">
          <mc:Choice Requires="x14">
            <control shapeId="1239" r:id="rId73" name="Option Button 215">
              <controlPr locked="0" defaultSize="0" autoFill="0" autoLine="0" autoPict="0">
                <anchor moveWithCells="1">
                  <from>
                    <xdr:col>16</xdr:col>
                    <xdr:colOff>180975</xdr:colOff>
                    <xdr:row>249</xdr:row>
                    <xdr:rowOff>723900</xdr:rowOff>
                  </from>
                  <to>
                    <xdr:col>17</xdr:col>
                    <xdr:colOff>171450</xdr:colOff>
                    <xdr:row>249</xdr:row>
                    <xdr:rowOff>942975</xdr:rowOff>
                  </to>
                </anchor>
              </controlPr>
            </control>
          </mc:Choice>
        </mc:AlternateContent>
        <mc:AlternateContent xmlns:mc="http://schemas.openxmlformats.org/markup-compatibility/2006">
          <mc:Choice Requires="x14">
            <control shapeId="1240" r:id="rId74" name="Option Button 216">
              <controlPr locked="0" defaultSize="0" autoFill="0" autoLine="0" autoPict="0">
                <anchor moveWithCells="1">
                  <from>
                    <xdr:col>16</xdr:col>
                    <xdr:colOff>200025</xdr:colOff>
                    <xdr:row>250</xdr:row>
                    <xdr:rowOff>781050</xdr:rowOff>
                  </from>
                  <to>
                    <xdr:col>17</xdr:col>
                    <xdr:colOff>161925</xdr:colOff>
                    <xdr:row>250</xdr:row>
                    <xdr:rowOff>1000125</xdr:rowOff>
                  </to>
                </anchor>
              </controlPr>
            </control>
          </mc:Choice>
        </mc:AlternateContent>
        <mc:AlternateContent xmlns:mc="http://schemas.openxmlformats.org/markup-compatibility/2006">
          <mc:Choice Requires="x14">
            <control shapeId="1244" r:id="rId75" name="Group Box 220">
              <controlPr locked="0" defaultSize="0" print="0" autoFill="0" autoPict="0">
                <anchor moveWithCells="1">
                  <from>
                    <xdr:col>15</xdr:col>
                    <xdr:colOff>9525</xdr:colOff>
                    <xdr:row>251</xdr:row>
                    <xdr:rowOff>0</xdr:rowOff>
                  </from>
                  <to>
                    <xdr:col>19</xdr:col>
                    <xdr:colOff>276225</xdr:colOff>
                    <xdr:row>252</xdr:row>
                    <xdr:rowOff>685800</xdr:rowOff>
                  </to>
                </anchor>
              </controlPr>
            </control>
          </mc:Choice>
        </mc:AlternateContent>
        <mc:AlternateContent xmlns:mc="http://schemas.openxmlformats.org/markup-compatibility/2006">
          <mc:Choice Requires="x14">
            <control shapeId="1245" r:id="rId76" name="Option Button 221">
              <controlPr locked="0" defaultSize="0" autoFill="0" autoLine="0" autoPict="0">
                <anchor moveWithCells="1">
                  <from>
                    <xdr:col>16</xdr:col>
                    <xdr:colOff>200025</xdr:colOff>
                    <xdr:row>251</xdr:row>
                    <xdr:rowOff>209550</xdr:rowOff>
                  </from>
                  <to>
                    <xdr:col>17</xdr:col>
                    <xdr:colOff>171450</xdr:colOff>
                    <xdr:row>251</xdr:row>
                    <xdr:rowOff>419100</xdr:rowOff>
                  </to>
                </anchor>
              </controlPr>
            </control>
          </mc:Choice>
        </mc:AlternateContent>
        <mc:AlternateContent xmlns:mc="http://schemas.openxmlformats.org/markup-compatibility/2006">
          <mc:Choice Requires="x14">
            <control shapeId="1246" r:id="rId77" name="Option Button 222">
              <controlPr locked="0" defaultSize="0" autoFill="0" autoLine="0" autoPict="0">
                <anchor moveWithCells="1">
                  <from>
                    <xdr:col>16</xdr:col>
                    <xdr:colOff>209550</xdr:colOff>
                    <xdr:row>252</xdr:row>
                    <xdr:rowOff>247650</xdr:rowOff>
                  </from>
                  <to>
                    <xdr:col>17</xdr:col>
                    <xdr:colOff>190500</xdr:colOff>
                    <xdr:row>252</xdr:row>
                    <xdr:rowOff>457200</xdr:rowOff>
                  </to>
                </anchor>
              </controlPr>
            </control>
          </mc:Choice>
        </mc:AlternateContent>
        <mc:AlternateContent xmlns:mc="http://schemas.openxmlformats.org/markup-compatibility/2006">
          <mc:Choice Requires="x14">
            <control shapeId="1247" r:id="rId78" name="Group Box 223">
              <controlPr locked="0" defaultSize="0" print="0" autoFill="0" autoPict="0">
                <anchor moveWithCells="1">
                  <from>
                    <xdr:col>15</xdr:col>
                    <xdr:colOff>9525</xdr:colOff>
                    <xdr:row>257</xdr:row>
                    <xdr:rowOff>9525</xdr:rowOff>
                  </from>
                  <to>
                    <xdr:col>18</xdr:col>
                    <xdr:colOff>9525</xdr:colOff>
                    <xdr:row>259</xdr:row>
                    <xdr:rowOff>0</xdr:rowOff>
                  </to>
                </anchor>
              </controlPr>
            </control>
          </mc:Choice>
        </mc:AlternateContent>
        <mc:AlternateContent xmlns:mc="http://schemas.openxmlformats.org/markup-compatibility/2006">
          <mc:Choice Requires="x14">
            <control shapeId="1251" r:id="rId79" name="Option Button 227">
              <controlPr locked="0" defaultSize="0" autoFill="0" autoLine="0" autoPict="0">
                <anchor moveWithCells="1">
                  <from>
                    <xdr:col>15</xdr:col>
                    <xdr:colOff>466725</xdr:colOff>
                    <xdr:row>257</xdr:row>
                    <xdr:rowOff>1133475</xdr:rowOff>
                  </from>
                  <to>
                    <xdr:col>16</xdr:col>
                    <xdr:colOff>190500</xdr:colOff>
                    <xdr:row>257</xdr:row>
                    <xdr:rowOff>1343025</xdr:rowOff>
                  </to>
                </anchor>
              </controlPr>
            </control>
          </mc:Choice>
        </mc:AlternateContent>
        <mc:AlternateContent xmlns:mc="http://schemas.openxmlformats.org/markup-compatibility/2006">
          <mc:Choice Requires="x14">
            <control shapeId="1252" r:id="rId80" name="Option Button 228">
              <controlPr locked="0" defaultSize="0" autoFill="0" autoLine="0" autoPict="0">
                <anchor moveWithCells="1">
                  <from>
                    <xdr:col>15</xdr:col>
                    <xdr:colOff>495300</xdr:colOff>
                    <xdr:row>258</xdr:row>
                    <xdr:rowOff>771525</xdr:rowOff>
                  </from>
                  <to>
                    <xdr:col>16</xdr:col>
                    <xdr:colOff>276225</xdr:colOff>
                    <xdr:row>258</xdr:row>
                    <xdr:rowOff>990600</xdr:rowOff>
                  </to>
                </anchor>
              </controlPr>
            </control>
          </mc:Choice>
        </mc:AlternateContent>
        <mc:AlternateContent xmlns:mc="http://schemas.openxmlformats.org/markup-compatibility/2006">
          <mc:Choice Requires="x14">
            <control shapeId="1255" r:id="rId81" name="Option Button 231">
              <controlPr locked="0" defaultSize="0" print="0" autoFill="0" autoLine="0" autoPict="0">
                <anchor moveWithCells="1">
                  <from>
                    <xdr:col>23</xdr:col>
                    <xdr:colOff>104775</xdr:colOff>
                    <xdr:row>72</xdr:row>
                    <xdr:rowOff>828675</xdr:rowOff>
                  </from>
                  <to>
                    <xdr:col>24</xdr:col>
                    <xdr:colOff>428625</xdr:colOff>
                    <xdr:row>72</xdr:row>
                    <xdr:rowOff>1038225</xdr:rowOff>
                  </to>
                </anchor>
              </controlPr>
            </control>
          </mc:Choice>
        </mc:AlternateContent>
        <mc:AlternateContent xmlns:mc="http://schemas.openxmlformats.org/markup-compatibility/2006">
          <mc:Choice Requires="x14">
            <control shapeId="1257" r:id="rId82" name="Group Box 233">
              <controlPr defaultSize="0" autoFill="0" autoPict="0">
                <anchor moveWithCells="1">
                  <from>
                    <xdr:col>15</xdr:col>
                    <xdr:colOff>19050</xdr:colOff>
                    <xdr:row>212</xdr:row>
                    <xdr:rowOff>0</xdr:rowOff>
                  </from>
                  <to>
                    <xdr:col>19</xdr:col>
                    <xdr:colOff>266700</xdr:colOff>
                    <xdr:row>212</xdr:row>
                    <xdr:rowOff>1581150</xdr:rowOff>
                  </to>
                </anchor>
              </controlPr>
            </control>
          </mc:Choice>
        </mc:AlternateContent>
        <mc:AlternateContent xmlns:mc="http://schemas.openxmlformats.org/markup-compatibility/2006">
          <mc:Choice Requires="x14">
            <control shapeId="1258" r:id="rId83" name="Option Button 234">
              <controlPr locked="0" defaultSize="0" autoFill="0" autoLine="0" autoPict="0">
                <anchor moveWithCells="1">
                  <from>
                    <xdr:col>16</xdr:col>
                    <xdr:colOff>171450</xdr:colOff>
                    <xdr:row>212</xdr:row>
                    <xdr:rowOff>504825</xdr:rowOff>
                  </from>
                  <to>
                    <xdr:col>17</xdr:col>
                    <xdr:colOff>161925</xdr:colOff>
                    <xdr:row>212</xdr:row>
                    <xdr:rowOff>704850</xdr:rowOff>
                  </to>
                </anchor>
              </controlPr>
            </control>
          </mc:Choice>
        </mc:AlternateContent>
        <mc:AlternateContent xmlns:mc="http://schemas.openxmlformats.org/markup-compatibility/2006">
          <mc:Choice Requires="x14">
            <control shapeId="1262" r:id="rId84" name="Option Button 238">
              <controlPr locked="0" defaultSize="0" print="0" autoFill="0" autoLine="0" autoPict="0" altText="100 %">
                <anchor moveWithCells="1">
                  <from>
                    <xdr:col>23</xdr:col>
                    <xdr:colOff>104775</xdr:colOff>
                    <xdr:row>74</xdr:row>
                    <xdr:rowOff>838200</xdr:rowOff>
                  </from>
                  <to>
                    <xdr:col>24</xdr:col>
                    <xdr:colOff>438150</xdr:colOff>
                    <xdr:row>74</xdr:row>
                    <xdr:rowOff>1057275</xdr:rowOff>
                  </to>
                </anchor>
              </controlPr>
            </control>
          </mc:Choice>
        </mc:AlternateContent>
        <mc:AlternateContent xmlns:mc="http://schemas.openxmlformats.org/markup-compatibility/2006">
          <mc:Choice Requires="x14">
            <control shapeId="1266" r:id="rId85" name="Option Button 242">
              <controlPr locked="0" defaultSize="0" autoFill="0" autoLine="0" autoPict="0">
                <anchor moveWithCells="1">
                  <from>
                    <xdr:col>16</xdr:col>
                    <xdr:colOff>219075</xdr:colOff>
                    <xdr:row>188</xdr:row>
                    <xdr:rowOff>371475</xdr:rowOff>
                  </from>
                  <to>
                    <xdr:col>17</xdr:col>
                    <xdr:colOff>238125</xdr:colOff>
                    <xdr:row>188</xdr:row>
                    <xdr:rowOff>590550</xdr:rowOff>
                  </to>
                </anchor>
              </controlPr>
            </control>
          </mc:Choice>
        </mc:AlternateContent>
        <mc:AlternateContent xmlns:mc="http://schemas.openxmlformats.org/markup-compatibility/2006">
          <mc:Choice Requires="x14">
            <control shapeId="1267" r:id="rId86" name="Option Button 243">
              <controlPr locked="0" defaultSize="0" autoFill="0" autoLine="0" autoPict="0">
                <anchor moveWithCells="1">
                  <from>
                    <xdr:col>16</xdr:col>
                    <xdr:colOff>228600</xdr:colOff>
                    <xdr:row>189</xdr:row>
                    <xdr:rowOff>342900</xdr:rowOff>
                  </from>
                  <to>
                    <xdr:col>17</xdr:col>
                    <xdr:colOff>238125</xdr:colOff>
                    <xdr:row>189</xdr:row>
                    <xdr:rowOff>552450</xdr:rowOff>
                  </to>
                </anchor>
              </controlPr>
            </control>
          </mc:Choice>
        </mc:AlternateContent>
        <mc:AlternateContent xmlns:mc="http://schemas.openxmlformats.org/markup-compatibility/2006">
          <mc:Choice Requires="x14">
            <control shapeId="1268" r:id="rId87" name="Option Button 244">
              <controlPr locked="0" defaultSize="0" autoFill="0" autoLine="0" autoPict="0">
                <anchor moveWithCells="1">
                  <from>
                    <xdr:col>16</xdr:col>
                    <xdr:colOff>219075</xdr:colOff>
                    <xdr:row>190</xdr:row>
                    <xdr:rowOff>400050</xdr:rowOff>
                  </from>
                  <to>
                    <xdr:col>17</xdr:col>
                    <xdr:colOff>228600</xdr:colOff>
                    <xdr:row>190</xdr:row>
                    <xdr:rowOff>619125</xdr:rowOff>
                  </to>
                </anchor>
              </controlPr>
            </control>
          </mc:Choice>
        </mc:AlternateContent>
        <mc:AlternateContent xmlns:mc="http://schemas.openxmlformats.org/markup-compatibility/2006">
          <mc:Choice Requires="x14">
            <control shapeId="1269" r:id="rId88" name="Option Button 245">
              <controlPr locked="0" defaultSize="0" autoFill="0" autoLine="0" autoPict="0">
                <anchor moveWithCells="1">
                  <from>
                    <xdr:col>16</xdr:col>
                    <xdr:colOff>219075</xdr:colOff>
                    <xdr:row>191</xdr:row>
                    <xdr:rowOff>342900</xdr:rowOff>
                  </from>
                  <to>
                    <xdr:col>17</xdr:col>
                    <xdr:colOff>238125</xdr:colOff>
                    <xdr:row>191</xdr:row>
                    <xdr:rowOff>561975</xdr:rowOff>
                  </to>
                </anchor>
              </controlPr>
            </control>
          </mc:Choice>
        </mc:AlternateContent>
        <mc:AlternateContent xmlns:mc="http://schemas.openxmlformats.org/markup-compatibility/2006">
          <mc:Choice Requires="x14">
            <control shapeId="1270" r:id="rId89" name="Option Button 246">
              <controlPr locked="0" defaultSize="0" autoFill="0" autoLine="0" autoPict="0">
                <anchor moveWithCells="1">
                  <from>
                    <xdr:col>16</xdr:col>
                    <xdr:colOff>247650</xdr:colOff>
                    <xdr:row>192</xdr:row>
                    <xdr:rowOff>333375</xdr:rowOff>
                  </from>
                  <to>
                    <xdr:col>17</xdr:col>
                    <xdr:colOff>257175</xdr:colOff>
                    <xdr:row>192</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93"/>
  <sheetViews>
    <sheetView workbookViewId="0">
      <selection activeCell="B21" sqref="B21"/>
    </sheetView>
  </sheetViews>
  <sheetFormatPr defaultRowHeight="15" x14ac:dyDescent="0.25"/>
  <cols>
    <col min="1" max="1" width="20.140625" bestFit="1" customWidth="1"/>
    <col min="2" max="2" width="29.42578125" style="5" bestFit="1" customWidth="1"/>
    <col min="3" max="4" width="10.140625" bestFit="1" customWidth="1"/>
    <col min="11" max="11" width="26.42578125" customWidth="1"/>
  </cols>
  <sheetData>
    <row r="1" spans="1:4" ht="20.25" customHeight="1" x14ac:dyDescent="0.25">
      <c r="A1" s="4" t="s">
        <v>305</v>
      </c>
      <c r="B1" s="5" t="str">
        <f>SUBSTITUTE(SUBSTITUTE('Заявление  7.2'!I14,";",","),"&amp;","И")</f>
        <v/>
      </c>
    </row>
    <row r="2" spans="1:4" x14ac:dyDescent="0.25">
      <c r="A2" s="4" t="s">
        <v>306</v>
      </c>
      <c r="B2" s="5" t="str">
        <f>SUBSTITUTE(SUBSTITUTE('Заявление  7.2'!O15,";",","),"&amp;","И")</f>
        <v/>
      </c>
    </row>
    <row r="3" spans="1:4" x14ac:dyDescent="0.25">
      <c r="A3" s="4" t="s">
        <v>307</v>
      </c>
      <c r="B3" s="5" t="str">
        <f>IF('Заявление  7.2'!I39="","-",SUBSTITUTE(SUBSTITUTE('Заявление  7.2'!I39,";",","),"&amp;","И"))</f>
        <v>-</v>
      </c>
    </row>
    <row r="4" spans="1:4" x14ac:dyDescent="0.25">
      <c r="A4" s="4" t="s">
        <v>308</v>
      </c>
      <c r="B4" s="5" t="str">
        <f>IF('Заявление  7.2'!I40="","-",SUBSTITUTE('Заявление  7.2'!I40,";",","))</f>
        <v>-</v>
      </c>
    </row>
    <row r="5" spans="1:4" x14ac:dyDescent="0.25">
      <c r="A5" s="4" t="s">
        <v>309</v>
      </c>
      <c r="B5" s="5" t="str">
        <f>IF('Заявление  7.2'!F41="","-",SUBSTITUTE('Заявление  7.2'!F41,";",","))</f>
        <v>-</v>
      </c>
      <c r="C5" s="6" t="str">
        <f>IF('Заявление  7.2'!O41="","-",'Заявление  7.2'!O41)</f>
        <v>-</v>
      </c>
      <c r="D5" s="6" t="str">
        <f>IF('Заявление  7.2'!V41="","-",'Заявление  7.2'!V41)</f>
        <v>-</v>
      </c>
    </row>
    <row r="6" spans="1:4" x14ac:dyDescent="0.25">
      <c r="A6" s="4" t="s">
        <v>310</v>
      </c>
      <c r="B6" s="5" t="str">
        <f>IF('Заявление  7.2'!G42="","-",SUBSTITUTE(SUBSTITUTE('Заявление  7.2'!G42,";",","),"&amp;","И"))</f>
        <v>-</v>
      </c>
    </row>
    <row r="7" spans="1:4" x14ac:dyDescent="0.25">
      <c r="A7" s="4" t="s">
        <v>311</v>
      </c>
      <c r="B7" s="5" t="str">
        <f>IF('Заявление  7.2'!V42="","-",SUBSTITUTE('Заявление  7.2'!V42,";",","))</f>
        <v>-</v>
      </c>
    </row>
    <row r="8" spans="1:4" x14ac:dyDescent="0.25">
      <c r="A8" s="4" t="s">
        <v>315</v>
      </c>
      <c r="B8" s="5" t="str">
        <f>IF('Заявление  7.2'!AB46="","-",IF('Заявление  7.2'!AB46="Строителство, реконструкция и/или рехабилитация на нови и съществуващи улици и тротоари, и съоръженията и принадлежностите към тях","Y"))</f>
        <v>-</v>
      </c>
    </row>
    <row r="9" spans="1:4" x14ac:dyDescent="0.25">
      <c r="A9" s="4" t="s">
        <v>316</v>
      </c>
      <c r="B9" s="5" t="str">
        <f>IF('Заявление  7.2'!AB47="","-",IF('Заявление  7.2'!AB47="Строителство, реконструкция и/или рехабилитация на нови и съществуващи общински пътища, и съоръженията и принадлежностите към тях","Y"))</f>
        <v>-</v>
      </c>
    </row>
    <row r="10" spans="1:4" x14ac:dyDescent="0.25">
      <c r="A10" s="4" t="s">
        <v>317</v>
      </c>
      <c r="B10" s="5" t="str">
        <f>IF('Заявление  7.2'!AB48="","-",IF('Заявление  7.2'!AB48="Изграждане, реконструкция и/или рехабилитация на водоснабдителни системи и съоръжения в агломерации с под 2 000 е.ж. в селските райони","Y"))</f>
        <v>-</v>
      </c>
    </row>
    <row r="11" spans="1:4" x14ac:dyDescent="0.25">
      <c r="A11" s="4" t="s">
        <v>318</v>
      </c>
      <c r="B11" s="5" t="str">
        <f>IF('Заявление  7.2'!AB49="","-",IF('Заявление  7.2'!AB49="Изграждане и/или обновяване на площи за широко обществено ползване, предназначени за трайно задоволяване на обществените потребности от общинско значение","Y"))</f>
        <v>-</v>
      </c>
    </row>
    <row r="12" spans="1:4" x14ac:dyDescent="0.25">
      <c r="A12" s="4" t="s">
        <v>319</v>
      </c>
      <c r="B12" s="5" t="str">
        <f>IF('Заявление  7.2'!AB50="","-",IF('Заявление  7.2'!AB50="Изграждане, реконструкция, ремонт, оборудване и/или обзавеждане на социална инфраструктура за предоставяне на услуги, които не са част от процеса на деинституционализация на деца и възрастни, включително транспортни средства","Y"))</f>
        <v>-</v>
      </c>
    </row>
    <row r="13" spans="1:4" x14ac:dyDescent="0.25">
      <c r="A13" s="4" t="s">
        <v>320</v>
      </c>
      <c r="B13" s="5" t="str">
        <f>IF('Заявление  7.2'!AB51="","-",IF('Заявление  7.2'!AB51="Реконструкция и/или ремонт на общински сгради, в които се предоставят обществени услуги, с цел подобряване на тяхната енергийна ефективност","Y"))</f>
        <v>-</v>
      </c>
    </row>
    <row r="14" spans="1:4" x14ac:dyDescent="0.25">
      <c r="A14" s="4" t="s">
        <v>321</v>
      </c>
      <c r="B14" s="5" t="str">
        <f>IF('Заявление  7.2'!AB52="","-",IF('Заявление  7.2'!AB52="Изграждане, реконструкция, ремонт, реставрация, закупуване на оборудване и/или обзавеждане на обекти, свързани с културния живот, включително мобилни такива, включително и дейности по вертикалната планировка и подобряване на прилежащите пространства","Y"))</f>
        <v>-</v>
      </c>
    </row>
    <row r="15" spans="1:4" x14ac:dyDescent="0.25">
      <c r="A15" s="4" t="s">
        <v>322</v>
      </c>
      <c r="B15" s="5" t="str">
        <f>IF('Заявление  7.2'!AB55="","-",IF('Заявление  7.2'!AB55="детска градина финансирана чрез бюджета на общината","Y"))</f>
        <v>-</v>
      </c>
    </row>
    <row r="16" spans="1:4" x14ac:dyDescent="0.25">
      <c r="A16" s="4" t="s">
        <v>323</v>
      </c>
      <c r="B16" s="5" t="str">
        <f>IF('Заявление  7.2'!AB56="","-",IF('Заявление  7.2'!AB56="основно или средно училище финансирано чрез бюджета на общината","Y"))</f>
        <v>-</v>
      </c>
    </row>
    <row r="17" spans="1:5" x14ac:dyDescent="0.25">
      <c r="A17" s="4" t="s">
        <v>324</v>
      </c>
      <c r="B17" s="5" t="str">
        <f>IF('Заявление  7.2'!I58="","-",SUBSTITUTE(SUBSTITUTE('Заявление  7.2'!I58,";",","),"&amp;","И"))</f>
        <v>-</v>
      </c>
    </row>
    <row r="18" spans="1:5" x14ac:dyDescent="0.25">
      <c r="A18" s="4" t="s">
        <v>325</v>
      </c>
      <c r="B18" s="5" t="str">
        <f>IF('Заявление  7.2'!I60="","-",SUBSTITUTE(SUBSTITUTE('Заявление  7.2'!I60,";",","),"&amp;","И"))</f>
        <v>-</v>
      </c>
    </row>
    <row r="19" spans="1:5" x14ac:dyDescent="0.25">
      <c r="A19" s="4" t="s">
        <v>326</v>
      </c>
      <c r="B19" s="5" t="str">
        <f>IF('Заявление  7.2'!I62="","-",SUBSTITUTE(SUBSTITUTE('Заявление  7.2'!I62,";",","),"&amp;","И"))</f>
        <v>-</v>
      </c>
    </row>
    <row r="20" spans="1:5" x14ac:dyDescent="0.25">
      <c r="A20" s="4" t="s">
        <v>327</v>
      </c>
      <c r="B20" s="5" t="str">
        <f>IF('Заявление  7.2'!I64="","-",SUBSTITUTE(SUBSTITUTE('Заявление  7.2'!I64,";",","),"&amp;","И"))</f>
        <v>-</v>
      </c>
    </row>
    <row r="21" spans="1:5" x14ac:dyDescent="0.25">
      <c r="A21" s="4" t="s">
        <v>328</v>
      </c>
      <c r="B21" s="5" t="str">
        <f>IF('Заявление  7.2'!I66="","-",SUBSTITUTE(SUBSTITUTE('Заявление  7.2'!I66,";",","),"&amp;","И"))</f>
        <v>-</v>
      </c>
    </row>
    <row r="22" spans="1:5" x14ac:dyDescent="0.25">
      <c r="A22" s="4" t="s">
        <v>329</v>
      </c>
      <c r="B22" s="5" t="str">
        <f>IF('Заявление  7.2'!I68="","-",SUBSTITUTE(SUBSTITUTE('Заявление  7.2'!I68,";",","),"&amp;","И"))</f>
        <v>-</v>
      </c>
    </row>
    <row r="23" spans="1:5" x14ac:dyDescent="0.25">
      <c r="A23" s="4" t="s">
        <v>409</v>
      </c>
      <c r="B23" s="87" t="str">
        <f>IF('Заявление  7.2'!A70="","blank",IF('Заявление  7.2'!A70="Община","obsthina",IF('Заявление  7.2'!A70="Юридическо лице с нестопанска цел (ЮЛНЦ), регистрирано по Закона за юридическите лица с нестопанска цел","ULNC",IF('Заявление  7.2'!A70="Читалище, регистрирано по Закона за народните читалища","chitalishe",IF('Заявление  7.2'!A70="ВиК оператор","vik")))))</f>
        <v>blank</v>
      </c>
    </row>
    <row r="24" spans="1:5" x14ac:dyDescent="0.25">
      <c r="A24" s="4" t="s">
        <v>330</v>
      </c>
      <c r="B24" s="5" t="str">
        <f>IF('Заявление  7.2'!L71="","blank",'Заявление  7.2'!L71)</f>
        <v>blank</v>
      </c>
      <c r="C24" s="10" t="str">
        <f>IF('Заявление  7.2'!T71="","blank",'Заявление  7.2'!T71)</f>
        <v>blank</v>
      </c>
      <c r="D24" s="8" t="str">
        <f>IF('Заявление  7.2'!Z71="","blank",'Заявление  7.2'!Z71)</f>
        <v>blank</v>
      </c>
    </row>
    <row r="25" spans="1:5" x14ac:dyDescent="0.25">
      <c r="A25" s="4" t="s">
        <v>331</v>
      </c>
      <c r="B25" s="5" t="str">
        <f>IF('Заявление  7.2'!T72="","blank",SUBSTITUTE('Заявление  7.2'!T72,",","."))</f>
        <v>blank</v>
      </c>
    </row>
    <row r="26" spans="1:5" x14ac:dyDescent="0.25">
      <c r="A26" t="s">
        <v>332</v>
      </c>
      <c r="B26" s="90" t="str">
        <f>IF('Заявление  7.2'!AC73=0,"-",IF('Заявление  7.2'!AC73=1,"100",IF('Заявление  7.2'!AC73&gt;1,"-")))</f>
        <v>-</v>
      </c>
      <c r="C26" s="90" t="str">
        <f>IF('Заявление  7.2'!T74="","-",'Заявление  7.2'!AB75)</f>
        <v>-</v>
      </c>
      <c r="D26" s="90" t="str">
        <f>IF('Заявление  7.2'!AC73=0,"-",IF('Заявление  7.2'!AC73=2,"100",IF('Заявление  7.2'!AC73&lt;3,"-")))</f>
        <v>-</v>
      </c>
      <c r="E26" t="str">
        <f>IF('Заявление  7.2'!AC76=0,"blank",SUBSTITUTE('Заявление  7.2'!AC76,",","."))</f>
        <v>blank</v>
      </c>
    </row>
    <row r="27" spans="1:5" x14ac:dyDescent="0.25">
      <c r="A27" s="4" t="s">
        <v>333</v>
      </c>
      <c r="B27" s="5" t="str">
        <f>IF('Заявление  7.2'!N78="","-",IF('Заявление  7.2'!N78="ДА","Y",IF('Заявление  7.2'!N78="НЕ","N")))</f>
        <v>-</v>
      </c>
    </row>
    <row r="28" spans="1:5" x14ac:dyDescent="0.25">
      <c r="A28" s="4" t="s">
        <v>334</v>
      </c>
      <c r="B28" s="5" t="str">
        <f>IF('Заявление  7.2'!N79="","-",SUBSTITUTE('Заявление  7.2'!N79,",","."))</f>
        <v>-</v>
      </c>
    </row>
    <row r="29" spans="1:5" x14ac:dyDescent="0.25">
      <c r="A29" s="4" t="s">
        <v>335</v>
      </c>
      <c r="B29" s="5" t="str">
        <f>IF('Заявление  7.2'!N82="","-",SUBSTITUTE(SUBSTITUTE('Заявление  7.2'!N82,";",","),"&amp;","И"))</f>
        <v>-</v>
      </c>
    </row>
    <row r="30" spans="1:5" x14ac:dyDescent="0.25">
      <c r="A30" s="4" t="s">
        <v>338</v>
      </c>
      <c r="B30" s="5" t="str">
        <f>IF('Заявление  7.2'!N83="","-",IF('Заявление  7.2'!N83="ДА","Y",IF('Заявление  7.2'!N83="НЕ","N")))</f>
        <v>-</v>
      </c>
    </row>
    <row r="31" spans="1:5" x14ac:dyDescent="0.25">
      <c r="A31" s="4" t="s">
        <v>339</v>
      </c>
      <c r="B31" s="5" t="str">
        <f>IF('Заявление  7.2'!N84="","-",SUBSTITUTE('Заявление  7.2'!N84,",","."))</f>
        <v>-</v>
      </c>
    </row>
    <row r="32" spans="1:5" x14ac:dyDescent="0.25">
      <c r="A32" s="4" t="s">
        <v>340</v>
      </c>
      <c r="B32" s="5" t="str">
        <f>IF('Заявление  7.2'!N87="","-",SUBSTITUTE(SUBSTITUTE('Заявление  7.2'!N87,";",","),"&amp;","И"))</f>
        <v>-</v>
      </c>
    </row>
    <row r="33" spans="1:4" x14ac:dyDescent="0.25">
      <c r="A33" s="4" t="s">
        <v>341</v>
      </c>
      <c r="B33" s="5" t="str">
        <f>IF('Заявление  7.2'!P174="","blank",IF('Заявление  7.2'!P174="ще генерира нетни приходи","yes",IF('Заявление  7.2'!P174="няма да генерира нетни приходи","no")))</f>
        <v>blank</v>
      </c>
    </row>
    <row r="34" spans="1:4" x14ac:dyDescent="0.25">
      <c r="A34" t="s">
        <v>342</v>
      </c>
      <c r="B34" s="5" t="e">
        <f>IF('Заявление  7.2'!AC179="","",SUBSTITUTE('Заявление  7.2'!AC179,",","."))</f>
        <v>#VALUE!</v>
      </c>
    </row>
    <row r="35" spans="1:4" x14ac:dyDescent="0.25">
      <c r="A35" s="4" t="s">
        <v>345</v>
      </c>
      <c r="B35" s="5" t="str">
        <f>+IF(C35='Заявление  7.2'!$AC$69,"2","-")</f>
        <v>-</v>
      </c>
      <c r="C35" t="str">
        <f>IF('Заявление  7.2'!$AC$187=1,'Заявление  7.2'!$AC$69,"-")</f>
        <v>-</v>
      </c>
      <c r="D35" t="str">
        <f>IF(AND('Заявление  7.2'!U187="",'Заявление  7.2'!$AC$187=0),"-",IF(OR('Заявление  7.2'!U187="Моля да посочите документ/и, обосноваващи заявения брой точки",AND('Заявление  7.2'!$AC$187=0,'Заявление  7.2'!U187&lt;&gt;"")),"blank",SUBSTITUTE(SUBSTITUTE('Заявление  7.2'!U187,";",","),"&amp;","И")))</f>
        <v>-</v>
      </c>
    </row>
    <row r="36" spans="1:4" x14ac:dyDescent="0.25">
      <c r="A36" s="4" t="s">
        <v>346</v>
      </c>
      <c r="B36" s="5" t="str">
        <f>+IF(C36='Заявление  7.2'!$AC$69,"3","-")</f>
        <v>-</v>
      </c>
      <c r="C36" t="str">
        <f>IF('Заявление  7.2'!$AC$187=2,'Заявление  7.2'!$AC$69,"-")</f>
        <v>-</v>
      </c>
      <c r="D36" t="str">
        <f>IF(AND('Заявление  7.2'!U188="",'Заявление  7.2'!$AC$187=0),"-",IF(OR('Заявление  7.2'!U188="Моля да посочите документ/и, обосноваващи заявения брой точки",AND('Заявление  7.2'!$AC$187=0,'Заявление  7.2'!U188&lt;&gt;"")),"blank",SUBSTITUTE(SUBSTITUTE('Заявление  7.2'!U188,";",","),"&amp;","И")))</f>
        <v>-</v>
      </c>
    </row>
    <row r="37" spans="1:4" x14ac:dyDescent="0.25">
      <c r="A37" s="4" t="s">
        <v>347</v>
      </c>
      <c r="B37" s="5" t="str">
        <f>+IF(C37='Заявление  7.2'!$AC$69,"3","-")</f>
        <v>-</v>
      </c>
      <c r="C37" t="str">
        <f>IF('Заявление  7.2'!$AC$189=1,'Заявление  7.2'!$AC$69,"-")</f>
        <v>-</v>
      </c>
      <c r="D37" t="str">
        <f>IF(AND('Заявление  7.2'!U189="",'Заявление  7.2'!$AC$189=0),"-",IF(OR('Заявление  7.2'!U189="Моля да посочите документ/и, обосноваващи заявения брой точки",AND('Заявление  7.2'!$AC$189=0,'Заявление  7.2'!U189&lt;&gt;"")),"blank",SUBSTITUTE(SUBSTITUTE('Заявление  7.2'!U189,";",","),"&amp;","И")))</f>
        <v>-</v>
      </c>
    </row>
    <row r="38" spans="1:4" x14ac:dyDescent="0.25">
      <c r="A38" s="4" t="s">
        <v>348</v>
      </c>
      <c r="B38" s="5" t="str">
        <f>+IF(C38='Заявление  7.2'!$AC$69,"6","-")</f>
        <v>-</v>
      </c>
      <c r="C38" t="str">
        <f>IF('Заявление  7.2'!$AC$189=2,'Заявление  7.2'!$AC$69,"-")</f>
        <v>-</v>
      </c>
      <c r="D38" t="str">
        <f>IF(AND('Заявление  7.2'!U190="",'Заявление  7.2'!$AC$189=0),"-",IF(OR('Заявление  7.2'!U190="Моля да посочите документ/и, обосноваващи заявения брой точки",AND('Заявление  7.2'!$AC$189=0,'Заявление  7.2'!U190&lt;&gt;"")),"blank",SUBSTITUTE(SUBSTITUTE('Заявление  7.2'!U190,";",","),"&amp;","И")))</f>
        <v>-</v>
      </c>
    </row>
    <row r="39" spans="1:4" x14ac:dyDescent="0.25">
      <c r="A39" s="4" t="s">
        <v>349</v>
      </c>
      <c r="B39" s="5" t="str">
        <f>+IF(C39='Заявление  7.2'!$AC$69,"9","-")</f>
        <v>-</v>
      </c>
      <c r="C39" t="str">
        <f>IF('Заявление  7.2'!$AC$189=3,'Заявление  7.2'!$AC$69,"-")</f>
        <v>-</v>
      </c>
      <c r="D39" t="str">
        <f>IF(AND('Заявление  7.2'!U191="",'Заявление  7.2'!$AC$189=0),"-",IF(OR('Заявление  7.2'!U191="Моля да посочите документ/и, обосноваващи заявения брой точки",AND('Заявление  7.2'!$AC$189=0,'Заявление  7.2'!U191&lt;&gt;"")),"blank",SUBSTITUTE(SUBSTITUTE('Заявление  7.2'!U191,";",","),"&amp;","И")))</f>
        <v>-</v>
      </c>
    </row>
    <row r="40" spans="1:4" x14ac:dyDescent="0.25">
      <c r="A40" s="4" t="s">
        <v>350</v>
      </c>
      <c r="B40" s="5" t="str">
        <f>+IF(C40='Заявление  7.2'!$AC$69,"12","-")</f>
        <v>-</v>
      </c>
      <c r="C40" t="str">
        <f>IF('Заявление  7.2'!$AC$189=4,'Заявление  7.2'!$AC$69,"-")</f>
        <v>-</v>
      </c>
      <c r="D40" t="str">
        <f>IF(AND('Заявление  7.2'!U192="",'Заявление  7.2'!$AC$189=0),"-",IF(OR('Заявление  7.2'!U192="Моля да посочите документ/и, обосноваващи заявения брой точки",AND('Заявление  7.2'!$AC$189=0,'Заявление  7.2'!U192&lt;&gt;"")),"blank",SUBSTITUTE(SUBSTITUTE('Заявление  7.2'!U192,";",","),"&amp;","И")))</f>
        <v>-</v>
      </c>
    </row>
    <row r="41" spans="1:4" x14ac:dyDescent="0.25">
      <c r="A41" s="4" t="s">
        <v>351</v>
      </c>
      <c r="B41" s="5" t="str">
        <f>+IF(C41='Заявление  7.2'!$AC$69,"15","-")</f>
        <v>-</v>
      </c>
      <c r="C41" t="str">
        <f>IF('Заявление  7.2'!$AC$189=5,'Заявление  7.2'!$AC$69,"-")</f>
        <v>-</v>
      </c>
      <c r="D41" t="str">
        <f>IF(AND('Заявление  7.2'!U193="",'Заявление  7.2'!$AC$189=0),"-",IF(OR('Заявление  7.2'!U193="Моля да посочите документ/и, обосноваващи заявения брой точки",AND('Заявление  7.2'!$AC$189=0,'Заявление  7.2'!U193&lt;&gt;"")),"blank",SUBSTITUTE(SUBSTITUTE('Заявление  7.2'!U193,";",","),"&amp;","И")))</f>
        <v>-</v>
      </c>
    </row>
    <row r="42" spans="1:4" x14ac:dyDescent="0.25">
      <c r="A42" s="4" t="s">
        <v>344</v>
      </c>
      <c r="B42" s="5" t="str">
        <f>+IF(C42='Заявление  7.2'!$AC$69,"18","-")</f>
        <v>-</v>
      </c>
      <c r="C42" t="str">
        <f>IF('Заявление  7.2'!$AC$194=1,'Заявление  7.2'!$AC$69,"-")</f>
        <v>-</v>
      </c>
      <c r="D42" t="str">
        <f>IF(AND('Заявление  7.2'!U194="",'Заявление  7.2'!$AC$194=0),"-",IF(OR('Заявление  7.2'!U194="Моля да посочите документ/и, обосноваващи заявения брой точки",AND('Заявление  7.2'!$AC$194=0,'Заявление  7.2'!U194&lt;&gt;"")),"blank",SUBSTITUTE(SUBSTITUTE('Заявление  7.2'!U194,";",","),"&amp;","И")))</f>
        <v>-</v>
      </c>
    </row>
    <row r="43" spans="1:4" x14ac:dyDescent="0.25">
      <c r="A43" s="4" t="s">
        <v>352</v>
      </c>
      <c r="B43" s="5" t="str">
        <f>+IF(C43='Заявление  7.2'!$AC$69,"10","-")</f>
        <v>-</v>
      </c>
      <c r="C43" t="str">
        <f>IF('Заявление  7.2'!$AC$195=1,'Заявление  7.2'!$AC$69,"-")</f>
        <v>-</v>
      </c>
      <c r="D43" t="str">
        <f>IF(AND('Заявление  7.2'!U195="",'Заявление  7.2'!$AC$195=0),"-",IF(OR('Заявление  7.2'!U195="Моля да посочите документ/и, обосноваващи заявения брой точки",AND('Заявление  7.2'!$AC$195=0,'Заявление  7.2'!U195&lt;&gt;"")),"blank",SUBSTITUTE(SUBSTITUTE('Заявление  7.2'!U195,";",","),"&amp;","И")))</f>
        <v>-</v>
      </c>
    </row>
    <row r="44" spans="1:4" x14ac:dyDescent="0.25">
      <c r="A44" s="4" t="s">
        <v>353</v>
      </c>
      <c r="B44" s="5" t="str">
        <f>+IF(C44='Заявление  7.2'!$AC$69,"15","-")</f>
        <v>-</v>
      </c>
      <c r="C44" t="str">
        <f>IF('Заявление  7.2'!$AC$195=2,'Заявление  7.2'!$AC$69,"-")</f>
        <v>-</v>
      </c>
      <c r="D44" t="str">
        <f>IF(AND('Заявление  7.2'!U196="",'Заявление  7.2'!$AC$195=0),"-",IF(OR('Заявление  7.2'!U196="Моля да посочите документ/и, обосноваващи заявения брой точки",AND('Заявление  7.2'!$AC$195=0,'Заявление  7.2'!U196&lt;&gt;"")),"blank",SUBSTITUTE(SUBSTITUTE('Заявление  7.2'!U196,";",","),"&amp;","И")))</f>
        <v>-</v>
      </c>
    </row>
    <row r="45" spans="1:4" x14ac:dyDescent="0.25">
      <c r="A45" s="4" t="s">
        <v>354</v>
      </c>
      <c r="B45" s="5" t="str">
        <f>+IF(C45='Заявление  7.2'!$AC$69,"25","-")</f>
        <v>-</v>
      </c>
      <c r="C45" t="str">
        <f>IF('Заявление  7.2'!$AC$195=3,'Заявление  7.2'!$AC$69,"-")</f>
        <v>-</v>
      </c>
      <c r="D45" t="str">
        <f>IF(AND('Заявление  7.2'!U197="",'Заявление  7.2'!$AC$195=0),"-",IF(OR('Заявление  7.2'!U197="Моля да посочите документ/и, обосноваващи заявения брой точки",AND('Заявление  7.2'!$AC$195=0,'Заявление  7.2'!U197&lt;&gt;"")),"blank",SUBSTITUTE(SUBSTITUTE('Заявление  7.2'!U197,";",","),"&amp;","И")))</f>
        <v>-</v>
      </c>
    </row>
    <row r="46" spans="1:4" x14ac:dyDescent="0.25">
      <c r="A46" s="4" t="s">
        <v>355</v>
      </c>
      <c r="B46" s="5" t="str">
        <f>+IF(C46='Заявление  7.2'!$AC$69,"35","-")</f>
        <v>-</v>
      </c>
      <c r="C46" t="str">
        <f>IF('Заявление  7.2'!$AC$195=4,'Заявление  7.2'!$AC$69,"-")</f>
        <v>-</v>
      </c>
      <c r="D46" t="str">
        <f>IF(AND('Заявление  7.2'!U198="",'Заявление  7.2'!$AC$195=0),"-",IF(OR('Заявление  7.2'!U198="Моля да посочите документ/и, обосноваващи заявения брой точки",AND('Заявление  7.2'!$AC$195=0,'Заявление  7.2'!U198&lt;&gt;"")),"blank",SUBSTITUTE(SUBSTITUTE('Заявление  7.2'!U198,";",","),"&amp;","И")))</f>
        <v>-</v>
      </c>
    </row>
    <row r="47" spans="1:4" x14ac:dyDescent="0.25">
      <c r="A47" s="4" t="s">
        <v>356</v>
      </c>
      <c r="B47" s="5" t="str">
        <f>+IF(C47='Заявление  7.2'!$AC$69,"40","-")</f>
        <v>-</v>
      </c>
      <c r="C47" t="str">
        <f>IF('Заявление  7.2'!$AC$195=5,'Заявление  7.2'!$AC$69,"-")</f>
        <v>-</v>
      </c>
      <c r="D47" t="str">
        <f>IF(AND('Заявление  7.2'!U199="",'Заявление  7.2'!$AC$195=0),"-",IF(OR('Заявление  7.2'!U199="Моля да посочите документ/и, обосноваващи заявения брой точки",AND('Заявление  7.2'!$AC$195=0,'Заявление  7.2'!U199&lt;&gt;"")),"blank",SUBSTITUTE(SUBSTITUTE('Заявление  7.2'!U199,";",","),"&amp;","И")))</f>
        <v>-</v>
      </c>
    </row>
    <row r="48" spans="1:4" x14ac:dyDescent="0.25">
      <c r="A48" s="4" t="s">
        <v>357</v>
      </c>
      <c r="B48" s="11" t="str">
        <f>IF('Заявление  7.2'!AB200=0,"-",'Заявление  7.2'!AB200)</f>
        <v>-</v>
      </c>
    </row>
    <row r="49" spans="1:4" x14ac:dyDescent="0.25">
      <c r="A49" s="4" t="s">
        <v>358</v>
      </c>
      <c r="B49" s="5" t="str">
        <f>+IF(C49='Заявление  7.2'!$AC$69,"2","-")</f>
        <v>-</v>
      </c>
      <c r="C49" t="str">
        <f>IF('Заявление  7.2'!$AC$204=1,'Заявление  7.2'!$AC$69,"-")</f>
        <v>-</v>
      </c>
      <c r="D49" t="str">
        <f>IF(AND('Заявление  7.2'!U204="",'Заявление  7.2'!$AC$204=0),"-",IF(OR('Заявление  7.2'!U204="Моля да посочите документ/и, обосноваващи заявения брой точки",AND('Заявление  7.2'!$AC$204=0,'Заявление  7.2'!U204&lt;&gt;"")),"blank",SUBSTITUTE(SUBSTITUTE('Заявление  7.2'!U204,";",","),"&amp;","И")))</f>
        <v>-</v>
      </c>
    </row>
    <row r="50" spans="1:4" x14ac:dyDescent="0.25">
      <c r="A50" s="4" t="s">
        <v>359</v>
      </c>
      <c r="B50" s="5" t="str">
        <f>+IF(C50='Заявление  7.2'!$AC$69,"3","-")</f>
        <v>-</v>
      </c>
      <c r="C50" t="str">
        <f>IF('Заявление  7.2'!$AC$204=2,'Заявление  7.2'!$AC$69,"-")</f>
        <v>-</v>
      </c>
      <c r="D50" t="str">
        <f>IF(AND('Заявление  7.2'!U205="",'Заявление  7.2'!$AC$204=0),"-",IF(OR('Заявление  7.2'!U205="Моля да посочите документ/и, обосноваващи заявения брой точки",AND('Заявление  7.2'!$AC$204=0,'Заявление  7.2'!U205&lt;&gt;"")),"blank",SUBSTITUTE(SUBSTITUTE('Заявление  7.2'!U205,";",","),"&amp;","И")))</f>
        <v>-</v>
      </c>
    </row>
    <row r="51" spans="1:4" x14ac:dyDescent="0.25">
      <c r="A51" s="4" t="s">
        <v>360</v>
      </c>
      <c r="B51" s="5" t="str">
        <f>+IF(C51='Заявление  7.2'!$AC$69,"3","-")</f>
        <v>-</v>
      </c>
      <c r="C51" t="str">
        <f>IF('Заявление  7.2'!$AC$206=1,'Заявление  7.2'!$AC$69,"-")</f>
        <v>-</v>
      </c>
      <c r="D51" t="str">
        <f>IF(AND('Заявление  7.2'!U206="",'Заявление  7.2'!$AC$206=0),"-",IF(OR('Заявление  7.2'!U206="Моля да посочите документ/и, обосноваващи заявения брой точки",AND('Заявление  7.2'!$AC$206=0,'Заявление  7.2'!U206&lt;&gt;"")),"blank",SUBSTITUTE(SUBSTITUTE('Заявление  7.2'!U206,";",","),"&amp;","И")))</f>
        <v>-</v>
      </c>
    </row>
    <row r="52" spans="1:4" x14ac:dyDescent="0.25">
      <c r="A52" s="4" t="s">
        <v>361</v>
      </c>
      <c r="B52" s="5" t="str">
        <f>+IF(C52='Заявление  7.2'!$AC$69,"6","-")</f>
        <v>-</v>
      </c>
      <c r="C52" t="str">
        <f>IF('Заявление  7.2'!$AC$206=2,'Заявление  7.2'!$AC$69,"-")</f>
        <v>-</v>
      </c>
      <c r="D52" t="str">
        <f>IF(AND('Заявление  7.2'!U207="",'Заявление  7.2'!$AC$206=0),"-",IF(OR('Заявление  7.2'!U207="Моля да посочите документ/и, обосноваващи заявения брой точки",AND('Заявление  7.2'!$AC$206=0,'Заявление  7.2'!U207&lt;&gt;"")),"blank",SUBSTITUTE(SUBSTITUTE('Заявление  7.2'!U207,";",","),"&amp;","И")))</f>
        <v>-</v>
      </c>
    </row>
    <row r="53" spans="1:4" x14ac:dyDescent="0.25">
      <c r="A53" s="4" t="s">
        <v>362</v>
      </c>
      <c r="B53" s="5" t="str">
        <f>+IF(C53='Заявление  7.2'!$AC$69,"9","-")</f>
        <v>-</v>
      </c>
      <c r="C53" t="str">
        <f>IF('Заявление  7.2'!$AC$206=3,'Заявление  7.2'!$AC$69,"-")</f>
        <v>-</v>
      </c>
      <c r="D53" t="str">
        <f>IF(AND('Заявление  7.2'!U208="",'Заявление  7.2'!$AC$206=0),"-",IF(OR('Заявление  7.2'!U208="Моля да посочите документ/и, обосноваващи заявения брой точки",AND('Заявление  7.2'!$AC$206=0,'Заявление  7.2'!U208&lt;&gt;"")),"blank",SUBSTITUTE(SUBSTITUTE('Заявление  7.2'!U208,";",","),"&amp;","И")))</f>
        <v>-</v>
      </c>
    </row>
    <row r="54" spans="1:4" x14ac:dyDescent="0.25">
      <c r="A54" s="4" t="s">
        <v>363</v>
      </c>
      <c r="B54" s="5" t="str">
        <f>+IF(C54='Заявление  7.2'!$AC$69,"12","-")</f>
        <v>-</v>
      </c>
      <c r="C54" t="str">
        <f>IF('Заявление  7.2'!$AC$206=4,'Заявление  7.2'!$AC$69,"-")</f>
        <v>-</v>
      </c>
      <c r="D54" t="str">
        <f>IF(AND('Заявление  7.2'!U209="",'Заявление  7.2'!$AC$206=0),"-",IF(OR('Заявление  7.2'!U209="Моля да посочите документ/и, обосноваващи заявения брой точки",AND('Заявление  7.2'!$AC$206=0,'Заявление  7.2'!U209&lt;&gt;"")),"blank",SUBSTITUTE(SUBSTITUTE('Заявление  7.2'!U209,";",","),"&amp;","И")))</f>
        <v>-</v>
      </c>
    </row>
    <row r="55" spans="1:4" x14ac:dyDescent="0.25">
      <c r="A55" s="4" t="s">
        <v>364</v>
      </c>
      <c r="B55" s="5" t="str">
        <f>+IF(C55='Заявление  7.2'!$AC$69,"15","-")</f>
        <v>-</v>
      </c>
      <c r="C55" t="str">
        <f>IF('Заявление  7.2'!$AC$206=5,'Заявление  7.2'!$AC$69,"-")</f>
        <v>-</v>
      </c>
      <c r="D55" t="str">
        <f>IF(AND('Заявление  7.2'!U210="",'Заявление  7.2'!$AC$206=0),"-",IF(OR('Заявление  7.2'!U210="Моля да посочите документ/и, обосноваващи заявения брой точки",AND('Заявление  7.2'!$AC$206=0,'Заявление  7.2'!U210&lt;&gt;"")),"blank",SUBSTITUTE(SUBSTITUTE('Заявление  7.2'!U210,";",","),"&amp;","И")))</f>
        <v>-</v>
      </c>
    </row>
    <row r="56" spans="1:4" x14ac:dyDescent="0.25">
      <c r="A56" s="4" t="s">
        <v>365</v>
      </c>
      <c r="B56" s="5" t="str">
        <f>+IF(C56='Заявление  7.2'!$AC$69,"20","-")</f>
        <v>-</v>
      </c>
      <c r="C56" t="str">
        <f>IF('Заявление  7.2'!$AC$211=1,'Заявление  7.2'!$AC$69,"-")</f>
        <v>-</v>
      </c>
      <c r="D56" t="str">
        <f>IF(AND('Заявление  7.2'!U211="",'Заявление  7.2'!$AC$211=0),"-",IF(OR('Заявление  7.2'!U211="Моля да посочите документ/и, обосноваващи заявения брой точки",AND('Заявление  7.2'!$AC$211=0,'Заявление  7.2'!U211&lt;&gt;"")),"blank",SUBSTITUTE(SUBSTITUTE('Заявление  7.2'!U211,";",","),"&amp;","И")))</f>
        <v>-</v>
      </c>
    </row>
    <row r="57" spans="1:4" x14ac:dyDescent="0.25">
      <c r="A57" s="4" t="s">
        <v>366</v>
      </c>
      <c r="B57" s="5" t="str">
        <f>+IF(C57='Заявление  7.2'!$AC$69,"22","-")</f>
        <v>-</v>
      </c>
      <c r="C57" t="str">
        <f>IF('Заявление  7.2'!$AC$211=2,'Заявление  7.2'!$AC$69,"-")</f>
        <v>-</v>
      </c>
      <c r="D57" t="str">
        <f>IF(AND('Заявление  7.2'!U212="",'Заявление  7.2'!$AC$211=0),"-",IF(OR('Заявление  7.2'!U212="Моля да посочите документ/и, обосноваващи заявения брой точки",AND('Заявление  7.2'!$AC$211=0,'Заявление  7.2'!U212&lt;&gt;"")),"blank",SUBSTITUTE(SUBSTITUTE('Заявление  7.2'!U212,";",","),"&amp;","И")))</f>
        <v>-</v>
      </c>
    </row>
    <row r="58" spans="1:4" x14ac:dyDescent="0.25">
      <c r="A58" s="4" t="s">
        <v>367</v>
      </c>
      <c r="B58" s="5" t="str">
        <f>+IF(C58='Заявление  7.2'!$AC$69,"26","-")</f>
        <v>-</v>
      </c>
      <c r="C58" t="str">
        <f>IF('Заявление  7.2'!$AC$213=1,'Заявление  7.2'!$AC$69,"-")</f>
        <v>-</v>
      </c>
      <c r="D58" t="str">
        <f>IF(AND('Заявление  7.2'!U213="",'Заявление  7.2'!$AC$211=0),"-",IF(OR('Заявление  7.2'!U213="Моля да посочите документ/и, обосноваващи заявения брой точки",AND('Заявление  7.2'!$AC$211=0,'Заявление  7.2'!U213&lt;&gt;"")),"blank",SUBSTITUTE(SUBSTITUTE('Заявление  7.2'!U213,";",","),"&amp;","И")))</f>
        <v>-</v>
      </c>
    </row>
    <row r="59" spans="1:4" x14ac:dyDescent="0.25">
      <c r="A59" s="4" t="s">
        <v>368</v>
      </c>
      <c r="B59" s="5" t="str">
        <f>+IF(C59='Заявление  7.2'!$AC$69,"10","-")</f>
        <v>-</v>
      </c>
      <c r="C59" t="str">
        <f>IF('Заявление  7.2'!$AC$214=1,'Заявление  7.2'!$AC$69,"-")</f>
        <v>-</v>
      </c>
      <c r="D59" t="str">
        <f>IF(AND('Заявление  7.2'!U214="",'Заявление  7.2'!$AC$214=0),"-",IF(OR('Заявление  7.2'!U214="Моля да посочите документ/и, обосноваващи заявения брой точки",AND('Заявление  7.2'!$AC$214=0,'Заявление  7.2'!U214&lt;&gt;"")),"blank",SUBSTITUTE(SUBSTITUTE('Заявление  7.2'!U214,";",","),"&amp;","И")))</f>
        <v>-</v>
      </c>
    </row>
    <row r="60" spans="1:4" x14ac:dyDescent="0.25">
      <c r="A60" s="4" t="s">
        <v>369</v>
      </c>
      <c r="B60" s="5" t="str">
        <f>+IF(C60='Заявление  7.2'!$AC$69,"15","-")</f>
        <v>-</v>
      </c>
      <c r="C60" t="str">
        <f>IF('Заявление  7.2'!$AC$214=2,'Заявление  7.2'!$AC$69,"-")</f>
        <v>-</v>
      </c>
      <c r="D60" t="str">
        <f>IF(AND('Заявление  7.2'!U215="",'Заявление  7.2'!$AC$214=0),"-",IF(OR('Заявление  7.2'!U215="Моля да посочите документ/и, обосноваващи заявения брой точки",AND('Заявление  7.2'!$AC$214=0,'Заявление  7.2'!U215&lt;&gt;"")),"blank",SUBSTITUTE(SUBSTITUTE('Заявление  7.2'!U215,";",","),"&amp;","И")))</f>
        <v>-</v>
      </c>
    </row>
    <row r="61" spans="1:4" x14ac:dyDescent="0.25">
      <c r="A61" s="4" t="s">
        <v>370</v>
      </c>
      <c r="B61" s="5" t="str">
        <f>+IF(C61='Заявление  7.2'!$AC$69,"20","-")</f>
        <v>-</v>
      </c>
      <c r="C61" t="str">
        <f>IF('Заявление  7.2'!$AC$214=3,'Заявление  7.2'!$AC$69,"-")</f>
        <v>-</v>
      </c>
      <c r="D61" t="str">
        <f>IF(AND('Заявление  7.2'!U216="",'Заявление  7.2'!$AC$214=0),"-",IF(OR('Заявление  7.2'!U216="Моля да посочите документ/и, обосноваващи заявения брой точки",AND('Заявление  7.2'!$AC$214=0,'Заявление  7.2'!U216&lt;&gt;"")),"blank",SUBSTITUTE(SUBSTITUTE('Заявление  7.2'!U216,";",","),"&amp;","И")))</f>
        <v>-</v>
      </c>
    </row>
    <row r="62" spans="1:4" x14ac:dyDescent="0.25">
      <c r="A62" s="4" t="s">
        <v>371</v>
      </c>
      <c r="B62" s="5" t="str">
        <f>+IF(C62='Заявление  7.2'!$AC$69,"25","-")</f>
        <v>-</v>
      </c>
      <c r="C62" t="str">
        <f>IF('Заявление  7.2'!$AC$214=4,'Заявление  7.2'!$AC$69,"-")</f>
        <v>-</v>
      </c>
      <c r="D62" t="str">
        <f>IF(AND('Заявление  7.2'!U217="",'Заявление  7.2'!$AC$214=0),"-",IF(OR('Заявление  7.2'!U217="Моля да посочите документ/и, обосноваващи заявения брой точки",AND('Заявление  7.2'!$AC$214=0,'Заявление  7.2'!U217&lt;&gt;"")),"blank",SUBSTITUTE(SUBSTITUTE('Заявление  7.2'!U217,";",","),"&amp;","И")))</f>
        <v>-</v>
      </c>
    </row>
    <row r="63" spans="1:4" x14ac:dyDescent="0.25">
      <c r="A63" s="4" t="s">
        <v>372</v>
      </c>
      <c r="B63" s="5" t="str">
        <f>+IF(C63='Заявление  7.2'!$AC$69,"30","-")</f>
        <v>-</v>
      </c>
      <c r="C63" t="str">
        <f>IF('Заявление  7.2'!$AC$214=5,'Заявление  7.2'!$AC$69,"-")</f>
        <v>-</v>
      </c>
      <c r="D63" t="str">
        <f>IF(AND('Заявление  7.2'!U218="",'Заявление  7.2'!$AC$214=0),"-",IF(OR('Заявление  7.2'!U218="Моля да посочите документ/и, обосноваващи заявения брой точки",AND('Заявление  7.2'!$AC$214=0,'Заявление  7.2'!U218&lt;&gt;"")),"blank",SUBSTITUTE(SUBSTITUTE('Заявление  7.2'!U218,";",","),"&amp;","И")))</f>
        <v>-</v>
      </c>
    </row>
    <row r="64" spans="1:4" x14ac:dyDescent="0.25">
      <c r="A64" s="4" t="s">
        <v>373</v>
      </c>
      <c r="B64" s="11" t="str">
        <f>IF('Заявление  7.2'!AB219=0,"-",'Заявление  7.2'!AB219)</f>
        <v>-</v>
      </c>
    </row>
    <row r="65" spans="1:4" x14ac:dyDescent="0.25">
      <c r="A65" s="4" t="s">
        <v>374</v>
      </c>
      <c r="B65" s="5" t="str">
        <f>+IF(C65='Заявление  7.2'!$AC$69,"20","-")</f>
        <v>-</v>
      </c>
      <c r="C65" t="str">
        <f>IF('Заявление  7.2'!$AC$223=1,'Заявление  7.2'!$AC$69,"-")</f>
        <v>-</v>
      </c>
      <c r="D65" t="str">
        <f>IF(AND('Заявление  7.2'!U223="",'Заявление  7.2'!$AC$223=0),"-",IF(OR('Заявление  7.2'!U223="Моля да посочите документ/и, обосноваващи заявения брой точки",AND('Заявление  7.2'!$AC$223=0,'Заявление  7.2'!U223&lt;&gt;"")),"blank",SUBSTITUTE(SUBSTITUTE('Заявление  7.2'!U223,";",","),"&amp;","И")))</f>
        <v>-</v>
      </c>
    </row>
    <row r="66" spans="1:4" x14ac:dyDescent="0.25">
      <c r="A66" s="4" t="s">
        <v>375</v>
      </c>
      <c r="B66" s="5" t="str">
        <f>+IF(C66='Заявление  7.2'!$AC$69,"25","-")</f>
        <v>-</v>
      </c>
      <c r="C66" t="str">
        <f>IF('Заявление  7.2'!$AC$224=1,'Заявление  7.2'!$AC$69,"-")</f>
        <v>-</v>
      </c>
      <c r="D66" t="str">
        <f>IF(AND('Заявление  7.2'!U224="",'Заявление  7.2'!$AC$224=0),"-",IF(OR('Заявление  7.2'!U224="Моля да посочите документ/и, обосноваващи заявения брой точки",AND('Заявление  7.2'!$AC$224=0,'Заявление  7.2'!U224&lt;&gt;"")),"blank",SUBSTITUTE(SUBSTITUTE('Заявление  7.2'!U224,";",","),"&amp;","И")))</f>
        <v>-</v>
      </c>
    </row>
    <row r="67" spans="1:4" x14ac:dyDescent="0.25">
      <c r="A67" s="4" t="s">
        <v>376</v>
      </c>
      <c r="B67" s="5" t="str">
        <f>+IF(C67='Заявление  7.2'!$AC$69,"10","-")</f>
        <v>-</v>
      </c>
      <c r="C67" t="str">
        <f>IF('Заявление  7.2'!$AC$225=5,'Заявление  7.2'!$AC$69,"-")</f>
        <v>-</v>
      </c>
      <c r="D67" t="str">
        <f>IF(AND('Заявление  7.2'!U225="",'Заявление  7.2'!$AC$225=0),"-",IF(OR('Заявление  7.2'!U225="Моля да посочите документ/и, обосноваващи заявения брой точки",AND('Заявление  7.2'!$AC$225=0,'Заявление  7.2'!U225&lt;&gt;"")),"blank",SUBSTITUTE(SUBSTITUTE('Заявление  7.2'!U225,";",","),"&amp;","И")))</f>
        <v>-</v>
      </c>
    </row>
    <row r="68" spans="1:4" x14ac:dyDescent="0.25">
      <c r="A68" s="4" t="s">
        <v>377</v>
      </c>
      <c r="B68" s="5" t="str">
        <f>+IF(C68='Заявление  7.2'!$AC$69,"20","-")</f>
        <v>-</v>
      </c>
      <c r="C68" t="str">
        <f>IF('Заявление  7.2'!$AC$225=1,'Заявление  7.2'!$AC$69,"-")</f>
        <v>-</v>
      </c>
      <c r="D68" t="str">
        <f>IF(AND('Заявление  7.2'!U226="",'Заявление  7.2'!$AC$225=0),"-",IF(OR('Заявление  7.2'!U226="Моля да посочите документ/и, обосноваващи заявения брой точки",AND('Заявление  7.2'!$AC$225=0,'Заявление  7.2'!U226&lt;&gt;"")),"blank",SUBSTITUTE(SUBSTITUTE('Заявление  7.2'!U226,";",","),"&amp;","И")))</f>
        <v>-</v>
      </c>
    </row>
    <row r="69" spans="1:4" x14ac:dyDescent="0.25">
      <c r="A69" s="4" t="s">
        <v>378</v>
      </c>
      <c r="B69" s="5" t="str">
        <f>+IF(C69='Заявление  7.2'!$AC$69,"30","-")</f>
        <v>-</v>
      </c>
      <c r="C69" t="str">
        <f>IF('Заявление  7.2'!$AC$225=2,'Заявление  7.2'!$AC$69,"-")</f>
        <v>-</v>
      </c>
      <c r="D69" t="str">
        <f>IF(AND('Заявление  7.2'!U227="",'Заявление  7.2'!$AC$225=0),"-",IF(OR('Заявление  7.2'!U227="Моля да посочите документ/и, обосноваващи заявения брой точки",AND('Заявление  7.2'!$AC$225=0,'Заявление  7.2'!U227&lt;&gt;"")),"blank",SUBSTITUTE(SUBSTITUTE('Заявление  7.2'!U227,";",","),"&amp;","И")))</f>
        <v>-</v>
      </c>
    </row>
    <row r="70" spans="1:4" x14ac:dyDescent="0.25">
      <c r="A70" s="4" t="s">
        <v>379</v>
      </c>
      <c r="B70" s="5" t="str">
        <f>+IF(C70='Заявление  7.2'!$AC$69,"40","-")</f>
        <v>-</v>
      </c>
      <c r="C70" t="str">
        <f>IF('Заявление  7.2'!$AC$225=3,'Заявление  7.2'!$AC$69,"-")</f>
        <v>-</v>
      </c>
      <c r="D70" t="str">
        <f>IF(AND('Заявление  7.2'!U228="",'Заявление  7.2'!$AC$225=0),"-",IF(OR('Заявление  7.2'!U228="Моля да посочите документ/и, обосноваващи заявения брой точки",AND('Заявление  7.2'!$AC$225=0,'Заявление  7.2'!U228&lt;&gt;"")),"blank",SUBSTITUTE(SUBSTITUTE('Заявление  7.2'!U228,";",","),"&amp;","И")))</f>
        <v>-</v>
      </c>
    </row>
    <row r="71" spans="1:4" x14ac:dyDescent="0.25">
      <c r="A71" s="4" t="s">
        <v>380</v>
      </c>
      <c r="B71" s="5" t="str">
        <f>+IF(C71='Заявление  7.2'!$AC$69,"50","-")</f>
        <v>-</v>
      </c>
      <c r="C71" t="str">
        <f>IF('Заявление  7.2'!$AC$225=4,'Заявление  7.2'!$AC$69,"-")</f>
        <v>-</v>
      </c>
      <c r="D71" t="str">
        <f>IF(AND('Заявление  7.2'!U229="",'Заявление  7.2'!$AC$225=0),"-",IF(OR('Заявление  7.2'!U229="Моля да посочите документ/и, обосноваващи заявения брой точки",AND('Заявление  7.2'!$AC$225=0,'Заявление  7.2'!U229&lt;&gt;"")),"blank",SUBSTITUTE(SUBSTITUTE('Заявление  7.2'!U229,";",","),"&amp;","И")))</f>
        <v>-</v>
      </c>
    </row>
    <row r="72" spans="1:4" x14ac:dyDescent="0.25">
      <c r="A72" s="4" t="s">
        <v>381</v>
      </c>
      <c r="B72" s="5" t="str">
        <f>+IF(C72='Заявление  7.2'!$AC$69,"5","-")</f>
        <v>-</v>
      </c>
      <c r="C72" t="str">
        <f>IF('Заявление  7.2'!$AC$230=1,'Заявление  7.2'!$AC$69,"-")</f>
        <v>-</v>
      </c>
      <c r="D72" t="str">
        <f>IF(AND('Заявление  7.2'!U230="",'Заявление  7.2'!$AC$230=0),"-",IF(OR('Заявление  7.2'!U230="Моля да посочите документ/и, обосноваващи заявения брой точки",AND('Заявление  7.2'!$AC$230=0,'Заявление  7.2'!U230&lt;&gt;"")),"blank",SUBSTITUTE(SUBSTITUTE('Заявление  7.2'!U230,";",","),"&amp;","И")))</f>
        <v>-</v>
      </c>
    </row>
    <row r="73" spans="1:4" x14ac:dyDescent="0.25">
      <c r="A73" s="4" t="s">
        <v>382</v>
      </c>
      <c r="B73" s="11" t="str">
        <f>IF('Заявление  7.2'!AB231=0,"-",'Заявление  7.2'!AB231)</f>
        <v>-</v>
      </c>
    </row>
    <row r="74" spans="1:4" x14ac:dyDescent="0.25">
      <c r="A74" s="4" t="s">
        <v>383</v>
      </c>
      <c r="B74" s="5" t="str">
        <f>+IF(C74='Заявление  7.2'!$AC$69,"10","-")</f>
        <v>-</v>
      </c>
      <c r="C74" t="str">
        <f>IF('Заявление  7.2'!$AC$235=1,'Заявление  7.2'!$AC$69,"-")</f>
        <v>-</v>
      </c>
      <c r="D74" t="str">
        <f>IF(AND('Заявление  7.2'!U235="",'Заявление  7.2'!$AC$235=0),"-",IF(OR('Заявление  7.2'!U235="Моля да посочите документ/и, обосноваващи заявения брой точки",AND('Заявление  7.2'!$AC$235=0,'Заявление  7.2'!U235&lt;&gt;"")),"blank",SUBSTITUTE(SUBSTITUTE('Заявление  7.2'!U235,";",","),"&amp;","И")))</f>
        <v>-</v>
      </c>
    </row>
    <row r="75" spans="1:4" x14ac:dyDescent="0.25">
      <c r="A75" s="4" t="s">
        <v>384</v>
      </c>
      <c r="B75" s="5" t="str">
        <f>+IF(C75='Заявление  7.2'!$AC$69,"30","-")</f>
        <v>-</v>
      </c>
      <c r="C75" t="str">
        <f>IF('Заявление  7.2'!$AC$235=2,'Заявление  7.2'!$AC$69,"-")</f>
        <v>-</v>
      </c>
      <c r="D75" t="str">
        <f>IF(AND('Заявление  7.2'!U236="",'Заявление  7.2'!$AC$235=0),"-",IF(OR('Заявление  7.2'!U236="Моля да посочите документ/и, обосноваващи заявения брой точки",AND('Заявление  7.2'!$AC$235=0,'Заявление  7.2'!U236&lt;&gt;"")),"blank",SUBSTITUTE(SUBSTITUTE('Заявление  7.2'!U236,";",","),"&amp;","И")))</f>
        <v>-</v>
      </c>
    </row>
    <row r="76" spans="1:4" x14ac:dyDescent="0.25">
      <c r="A76" s="4" t="s">
        <v>385</v>
      </c>
      <c r="B76" s="5" t="str">
        <f>+IF(C76='Заявление  7.2'!$AC$69,"60","-")</f>
        <v>-</v>
      </c>
      <c r="C76" t="str">
        <f>IF('Заявление  7.2'!$AC$235=3,'Заявление  7.2'!$AC$69,"-")</f>
        <v>-</v>
      </c>
      <c r="D76" t="str">
        <f>IF(AND('Заявление  7.2'!U237="",'Заявление  7.2'!$AC$235=0),"-",IF(OR('Заявление  7.2'!U237="Моля да посочите документ/и, обосноваващи заявения брой точки",AND('Заявление  7.2'!$AC$235=0,'Заявление  7.2'!U237&lt;&gt;"")),"blank",SUBSTITUTE(SUBSTITUTE('Заявление  7.2'!U237,";",","),"&amp;","И")))</f>
        <v>-</v>
      </c>
    </row>
    <row r="77" spans="1:4" x14ac:dyDescent="0.25">
      <c r="A77" s="4" t="s">
        <v>386</v>
      </c>
      <c r="B77" s="5" t="str">
        <f>+IF(C77='Заявление  7.2'!$AC$69,"10","-")</f>
        <v>-</v>
      </c>
      <c r="C77" t="str">
        <f>IF('Заявление  7.2'!$AC$238=1,'Заявление  7.2'!$AC$69,"-")</f>
        <v>-</v>
      </c>
      <c r="D77" t="str">
        <f>IF(AND('Заявление  7.2'!U238="",'Заявление  7.2'!$AC$238=0),"-",IF(OR('Заявление  7.2'!U238="Моля да посочите документ/и, обосноваващи заявения брой точки",AND('Заявление  7.2'!$AC$238=0,'Заявление  7.2'!U238&lt;&gt;"")),"blank",SUBSTITUTE(SUBSTITUTE('Заявление  7.2'!U238,";",","),"&amp;","И")))</f>
        <v>-</v>
      </c>
    </row>
    <row r="78" spans="1:4" x14ac:dyDescent="0.25">
      <c r="A78" s="4" t="s">
        <v>387</v>
      </c>
      <c r="B78" s="5" t="str">
        <f>+IF(C78='Заявление  7.2'!$AC$69,"10","-")</f>
        <v>-</v>
      </c>
      <c r="C78" t="str">
        <f>IF('Заявление  7.2'!$AC$239=1,'Заявление  7.2'!$AC$69,"-")</f>
        <v>-</v>
      </c>
      <c r="D78" t="str">
        <f>IF(AND('Заявление  7.2'!U239="",'Заявление  7.2'!$AC$239=0),"-",IF(OR('Заявление  7.2'!U239="Моля да посочите документ/и, обосноваващи заявения брой точки",AND('Заявление  7.2'!$AC$239=0,'Заявление  7.2'!U239&lt;&gt;"")),"blank",SUBSTITUTE(SUBSTITUTE('Заявление  7.2'!U239,";",","),"&amp;","И")))</f>
        <v>-</v>
      </c>
    </row>
    <row r="79" spans="1:4" x14ac:dyDescent="0.25">
      <c r="A79" s="4" t="s">
        <v>388</v>
      </c>
      <c r="B79" s="5" t="str">
        <f>+IF(C79='Заявление  7.2'!$AC$69,"20","-")</f>
        <v>-</v>
      </c>
      <c r="C79" t="str">
        <f>IF('Заявление  7.2'!$AC$239=2,'Заявление  7.2'!$AC$69,"-")</f>
        <v>-</v>
      </c>
      <c r="D79" t="str">
        <f>IF(AND('Заявление  7.2'!U240="",'Заявление  7.2'!$AC$239=0),"-",IF(OR('Заявление  7.2'!U240="Моля да посочите документ/и, обосноваващи заявения брой точки",AND('Заявление  7.2'!$AC$239=0,'Заявление  7.2'!U240&lt;&gt;"")),"blank",SUBSTITUTE(SUBSTITUTE('Заявление  7.2'!U240,";",","),"&amp;","И")))</f>
        <v>-</v>
      </c>
    </row>
    <row r="80" spans="1:4" x14ac:dyDescent="0.25">
      <c r="A80" s="4" t="s">
        <v>389</v>
      </c>
      <c r="B80" s="5" t="str">
        <f>+IF(C80='Заявление  7.2'!$AC$69,"30","-")</f>
        <v>-</v>
      </c>
      <c r="C80" t="str">
        <f>IF('Заявление  7.2'!$AC$239=3,'Заявление  7.2'!$AC$69,"-")</f>
        <v>-</v>
      </c>
      <c r="D80" t="str">
        <f>IF(AND('Заявление  7.2'!U241="",'Заявление  7.2'!$AC$239=0),"-",IF(OR('Заявление  7.2'!U241="Моля да посочите документ/и, обосноваващи заявения брой точки",AND('Заявление  7.2'!$AC$239=0,'Заявление  7.2'!U241&lt;&gt;"")),"blank",SUBSTITUTE(SUBSTITUTE('Заявление  7.2'!U241,";",","),"&amp;","И")))</f>
        <v>-</v>
      </c>
    </row>
    <row r="81" spans="1:4" x14ac:dyDescent="0.25">
      <c r="A81" s="4" t="s">
        <v>390</v>
      </c>
      <c r="B81" s="11" t="str">
        <f>IF('Заявление  7.2'!AB242=0,"-",'Заявление  7.2'!AB242)</f>
        <v>-</v>
      </c>
    </row>
    <row r="82" spans="1:4" x14ac:dyDescent="0.25">
      <c r="A82" s="4" t="s">
        <v>391</v>
      </c>
      <c r="B82" s="5" t="str">
        <f>+IF(C82='Заявление  7.2'!$AC$69,"15","-")</f>
        <v>-</v>
      </c>
      <c r="C82" t="str">
        <f>IF('Заявление  7.2'!$AC$246=1,'Заявление  7.2'!$AC$69,"-")</f>
        <v>-</v>
      </c>
      <c r="D82" t="str">
        <f>IF(AND('Заявление  7.2'!U246="",'Заявление  7.2'!$AC$246=0),"-",IF(OR('Заявление  7.2'!U246="Моля да посочите документ/и, обосноваващи заявения брой точки",AND('Заявление  7.2'!$AC$246=0,'Заявление  7.2'!U246&lt;&gt;"")),"blank",SUBSTITUTE(SUBSTITUTE('Заявление  7.2'!U246,";",","),"&amp;","И")))</f>
        <v>-</v>
      </c>
    </row>
    <row r="83" spans="1:4" x14ac:dyDescent="0.25">
      <c r="A83" s="4" t="s">
        <v>392</v>
      </c>
      <c r="B83" s="5" t="str">
        <f>+IF(C83='Заявление  7.2'!$AC$69,"15","-")</f>
        <v>-</v>
      </c>
      <c r="C83" t="str">
        <f>IF('Заявление  7.2'!$AC$247=1,'Заявление  7.2'!$AC$69,"-")</f>
        <v>-</v>
      </c>
      <c r="D83" t="str">
        <f>IF(AND('Заявление  7.2'!U247="",'Заявление  7.2'!$AC$247=0),"-",IF(OR('Заявление  7.2'!U247="Моля да посочите документ/и, обосноваващи заявения брой точки",AND('Заявление  7.2'!$AC$247=0,'Заявление  7.2'!U247&lt;&gt;"")),"blank",SUBSTITUTE(SUBSTITUTE('Заявление  7.2'!U247,";",","),"&amp;","И")))</f>
        <v>-</v>
      </c>
    </row>
    <row r="84" spans="1:4" x14ac:dyDescent="0.25">
      <c r="A84" s="4" t="s">
        <v>393</v>
      </c>
      <c r="B84" s="5" t="str">
        <f>+IF(C84='Заявление  7.2'!$AC$69,"20","-")</f>
        <v>-</v>
      </c>
      <c r="C84" t="str">
        <f>IF('Заявление  7.2'!$AC$247=2,'Заявление  7.2'!$AC$69,"-")</f>
        <v>-</v>
      </c>
      <c r="D84" t="str">
        <f>IF(AND('Заявление  7.2'!U248="",'Заявление  7.2'!$AC$247=0),"-",IF(OR('Заявление  7.2'!U248="Моля да посочите документ/и, обосноваващи заявения брой точки",AND('Заявление  7.2'!$AC$247=0,'Заявление  7.2'!U248&lt;&gt;"")),"blank",SUBSTITUTE(SUBSTITUTE('Заявление  7.2'!U248,";",","),"&amp;","И")))</f>
        <v>-</v>
      </c>
    </row>
    <row r="85" spans="1:4" x14ac:dyDescent="0.25">
      <c r="A85" s="4" t="s">
        <v>394</v>
      </c>
      <c r="B85" s="5" t="str">
        <f>+IF(C85='Заявление  7.2'!$AC$69,"24","-")</f>
        <v>-</v>
      </c>
      <c r="C85" t="str">
        <f>IF('Заявление  7.2'!$AC$247=3,'Заявление  7.2'!$AC$69,"-")</f>
        <v>-</v>
      </c>
      <c r="D85" t="str">
        <f>IF(AND('Заявление  7.2'!U249="",'Заявление  7.2'!$AC$247=0),"-",IF(OR('Заявление  7.2'!U249="Моля да посочите документ/и, обосноваващи заявения брой точки",AND('Заявление  7.2'!$AC$247=0,'Заявление  7.2'!U249&lt;&gt;"")),"blank",SUBSTITUTE(SUBSTITUTE('Заявление  7.2'!U249,";",","),"&amp;","И")))</f>
        <v>-</v>
      </c>
    </row>
    <row r="86" spans="1:4" x14ac:dyDescent="0.25">
      <c r="A86" s="4" t="s">
        <v>395</v>
      </c>
      <c r="B86" s="5" t="str">
        <f>+IF(C86='Заявление  7.2'!$AC$69,"29","-")</f>
        <v>-</v>
      </c>
      <c r="C86" t="str">
        <f>IF('Заявление  7.2'!$AC$247=4,'Заявление  7.2'!$AC$69,"-")</f>
        <v>-</v>
      </c>
      <c r="D86" t="str">
        <f>IF(AND('Заявление  7.2'!U250="",'Заявление  7.2'!$AC$247=0),"-",IF(OR('Заявление  7.2'!U250="Моля да посочите документ/и, обосноваващи заявения брой точки",AND('Заявление  7.2'!$AC$247=0,'Заявление  7.2'!U250&lt;&gt;"")),"blank",SUBSTITUTE(SUBSTITUTE('Заявление  7.2'!U250,";",","),"&amp;","И")))</f>
        <v>-</v>
      </c>
    </row>
    <row r="87" spans="1:4" x14ac:dyDescent="0.25">
      <c r="A87" s="4" t="s">
        <v>396</v>
      </c>
      <c r="B87" s="5" t="str">
        <f>+IF(C87='Заявление  7.2'!$AC$69,"33","-")</f>
        <v>-</v>
      </c>
      <c r="C87" t="str">
        <f>IF('Заявление  7.2'!$AC$247=5,'Заявление  7.2'!$AC$69,"-")</f>
        <v>-</v>
      </c>
      <c r="D87" t="str">
        <f>IF(AND('Заявление  7.2'!U251="",'Заявление  7.2'!$AC$247=0),"-",IF(OR('Заявление  7.2'!U251="Моля да посочите документ/и, обосноваващи заявения брой точки",AND('Заявление  7.2'!$AC$247=0,'Заявление  7.2'!U251&lt;&gt;"")),"blank",SUBSTITUTE(SUBSTITUTE('Заявление  7.2'!U251,";",","),"&amp;","И")))</f>
        <v>-</v>
      </c>
    </row>
    <row r="88" spans="1:4" x14ac:dyDescent="0.25">
      <c r="A88" s="4" t="s">
        <v>397</v>
      </c>
      <c r="B88" s="5" t="str">
        <f>+IF(C88='Заявление  7.2'!$AC$69,"2","-")</f>
        <v>-</v>
      </c>
      <c r="C88" t="str">
        <f>IF('Заявление  7.2'!$AC$252=1,'Заявление  7.2'!$AC$69,"-")</f>
        <v>-</v>
      </c>
      <c r="D88" t="str">
        <f>IF(AND('Заявление  7.2'!U252="",'Заявление  7.2'!$AC$252=0),"-",IF(OR('Заявление  7.2'!U252="Моля да посочите документ/и, обосноваващи заявения брой точки",AND('Заявление  7.2'!$AC$252=0,'Заявление  7.2'!U252&lt;&gt;"")),"blank",SUBSTITUTE(SUBSTITUTE('Заявление  7.2'!U252,";",","),"&amp;","И")))</f>
        <v>-</v>
      </c>
    </row>
    <row r="89" spans="1:4" x14ac:dyDescent="0.25">
      <c r="A89" s="4" t="s">
        <v>398</v>
      </c>
      <c r="B89" s="5" t="str">
        <f>+IF(C89='Заявление  7.2'!$AC$69,"3","-")</f>
        <v>-</v>
      </c>
      <c r="C89" t="str">
        <f>IF('Заявление  7.2'!$AC$252=2,'Заявление  7.2'!$AC$69,"-")</f>
        <v>-</v>
      </c>
      <c r="D89" t="str">
        <f>IF(AND('Заявление  7.2'!U253="",'Заявление  7.2'!$AC$252=0),"-",IF(OR('Заявление  7.2'!U253="Моля да посочите документ/и, обосноваващи заявения брой точки",AND('Заявление  7.2'!$AC$252=0,'Заявление  7.2'!U253&lt;&gt;"")),"blank",SUBSTITUTE(SUBSTITUTE('Заявление  7.2'!U253,";",","),"&amp;","И")))</f>
        <v>-</v>
      </c>
    </row>
    <row r="90" spans="1:4" x14ac:dyDescent="0.25">
      <c r="A90" s="4" t="s">
        <v>399</v>
      </c>
      <c r="B90" s="11" t="str">
        <f>IF('Заявление  7.2'!AB254=0,"-",'Заявление  7.2'!AB254)</f>
        <v>-</v>
      </c>
    </row>
    <row r="91" spans="1:4" x14ac:dyDescent="0.25">
      <c r="A91" s="4" t="s">
        <v>400</v>
      </c>
      <c r="B91" s="5" t="str">
        <f>+IF(C91='Заявление  7.2'!$AC$69,'Заявление  7.2'!$AB$258,"-")</f>
        <v>-</v>
      </c>
      <c r="C91" t="str">
        <f>IF('Заявление  7.2'!$AC$258=1,'Заявление  7.2'!$AC$69,"-")</f>
        <v>-</v>
      </c>
      <c r="D91" t="str">
        <f>IF(AND('Заявление  7.2'!U258="",'Заявление  7.2'!$AC$258=0),"-",IF(OR('Заявление  7.2'!U258="Моля да посочите документ/и, обосноваващи заявения брой точки",AND('Заявление  7.2'!$AC$258=0,'Заявление  7.2'!U258&lt;&gt;"")),"blank",SUBSTITUTE(SUBSTITUTE('Заявление  7.2'!U258,";",","),"&amp;","И")))</f>
        <v>-</v>
      </c>
    </row>
    <row r="92" spans="1:4" x14ac:dyDescent="0.25">
      <c r="A92" s="4" t="s">
        <v>401</v>
      </c>
      <c r="B92" s="5" t="str">
        <f>+IF(C92='Заявление  7.2'!$AC$69,'Заявление  7.2'!$AB$259,"-")</f>
        <v>-</v>
      </c>
      <c r="C92" t="str">
        <f>IF('Заявление  7.2'!$AC$258=2,'Заявление  7.2'!$AC$69,"-")</f>
        <v>-</v>
      </c>
      <c r="D92" t="str">
        <f>IF(AND('Заявление  7.2'!U259="",'Заявление  7.2'!$AC$258=0),"-",IF(OR('Заявление  7.2'!U259="Моля да посочите документ/и, обосноваващи заявения брой точки",AND('Заявление  7.2'!$AC$258=0,'Заявление  7.2'!U259&lt;&gt;"")),"blank",SUBSTITUTE(SUBSTITUTE('Заявление  7.2'!U259,";",","),"&amp;","И")))</f>
        <v>-</v>
      </c>
    </row>
    <row r="93" spans="1:4" x14ac:dyDescent="0.25">
      <c r="A93" s="4" t="s">
        <v>402</v>
      </c>
      <c r="B93" s="11" t="str">
        <f>IF('Заявление  7.2'!AB260=0,"-",'Заявление  7.2'!AB260)</f>
        <v>-</v>
      </c>
    </row>
  </sheetData>
  <sheetProtection password="C4BB"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2</vt:i4>
      </vt:variant>
      <vt:variant>
        <vt:lpstr>Наименувани диапазони</vt:lpstr>
      </vt:variant>
      <vt:variant>
        <vt:i4>1</vt:i4>
      </vt:variant>
    </vt:vector>
  </HeadingPairs>
  <TitlesOfParts>
    <vt:vector size="3" baseType="lpstr">
      <vt:lpstr>Заявление  7.2</vt:lpstr>
      <vt:lpstr>За ИСАК</vt:lpstr>
      <vt:lpstr>'Заявление  7.2'!Област_печат</vt:lpstr>
    </vt:vector>
  </TitlesOfParts>
  <Company>SFA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Iskra Botzeva</dc:creator>
  <cp:lastModifiedBy>angelr</cp:lastModifiedBy>
  <cp:lastPrinted>2016-08-16T09:57:25Z</cp:lastPrinted>
  <dcterms:created xsi:type="dcterms:W3CDTF">2015-03-15T21:11:12Z</dcterms:created>
  <dcterms:modified xsi:type="dcterms:W3CDTF">2016-08-31T15:05:39Z</dcterms:modified>
</cp:coreProperties>
</file>